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01"/>
  <workbookPr filterPrivacy="1" defaultThemeVersion="124226"/>
  <xr:revisionPtr revIDLastSave="0" documentId="8_{8B190998-9729-450C-8025-92007509CB85}" xr6:coauthVersionLast="38" xr6:coauthVersionMax="38" xr10:uidLastSave="{00000000-0000-0000-0000-000000000000}"/>
  <bookViews>
    <workbookView xWindow="0" yWindow="0" windowWidth="21570" windowHeight="7980" tabRatio="906" xr2:uid="{00000000-000D-0000-FFFF-FFFF00000000}"/>
  </bookViews>
  <sheets>
    <sheet name="СВОД ВСЕХ ПРОГРАММ" sheetId="8" r:id="rId1"/>
  </sheets>
  <definedNames>
    <definedName name="_xlnm.Print_Titles" localSheetId="0">'СВОД ВСЕХ ПРОГРАММ'!$4:$7</definedName>
  </definedNames>
  <calcPr calcId="162913"/>
</workbook>
</file>

<file path=xl/calcChain.xml><?xml version="1.0" encoding="utf-8"?>
<calcChain xmlns="http://schemas.openxmlformats.org/spreadsheetml/2006/main">
  <c r="G3416" i="8" l="1"/>
  <c r="F3415" i="8"/>
  <c r="D3629" i="8"/>
  <c r="F3541" i="8" l="1"/>
  <c r="H3534" i="8"/>
  <c r="E2091" i="8" l="1"/>
  <c r="F2091" i="8"/>
  <c r="G2091" i="8"/>
  <c r="H2091" i="8"/>
  <c r="E2092" i="8"/>
  <c r="F2092" i="8"/>
  <c r="G2092" i="8"/>
  <c r="H2092" i="8"/>
  <c r="E2093" i="8"/>
  <c r="F2093" i="8"/>
  <c r="G2093" i="8"/>
  <c r="H2093" i="8"/>
  <c r="E2094" i="8"/>
  <c r="F2094" i="8"/>
  <c r="G2094" i="8"/>
  <c r="H2094" i="8"/>
  <c r="E2095" i="8"/>
  <c r="F2095" i="8"/>
  <c r="G2095" i="8"/>
  <c r="H2095" i="8"/>
  <c r="D2091" i="8"/>
  <c r="D2107" i="8"/>
  <c r="D2106" i="8"/>
  <c r="D2105" i="8"/>
  <c r="D2104" i="8"/>
  <c r="D2092" i="8" s="1"/>
  <c r="D2103" i="8"/>
  <c r="H2102" i="8"/>
  <c r="G2102" i="8"/>
  <c r="F2102" i="8"/>
  <c r="E2102" i="8"/>
  <c r="D2101" i="8"/>
  <c r="D2095" i="8" s="1"/>
  <c r="D2100" i="8"/>
  <c r="D2094" i="8" s="1"/>
  <c r="D2099" i="8"/>
  <c r="D2096" i="8" s="1"/>
  <c r="D2098" i="8"/>
  <c r="D2097" i="8"/>
  <c r="H2096" i="8"/>
  <c r="H2090" i="8" s="1"/>
  <c r="G2096" i="8"/>
  <c r="G2090" i="8" s="1"/>
  <c r="F2096" i="8"/>
  <c r="E2096" i="8"/>
  <c r="E2090" i="8" s="1"/>
  <c r="H3511" i="8"/>
  <c r="H3416" i="8" s="1"/>
  <c r="F2090" i="8" l="1"/>
  <c r="D2102" i="8"/>
  <c r="D2090" i="8"/>
  <c r="D2093" i="8"/>
  <c r="E3416" i="8"/>
  <c r="D3631" i="8"/>
  <c r="D3630" i="8"/>
  <c r="D3628" i="8"/>
  <c r="D3627" i="8"/>
  <c r="D2087" i="8"/>
  <c r="D2081" i="8" s="1"/>
  <c r="D2086" i="8"/>
  <c r="D2085" i="8"/>
  <c r="D2084" i="8"/>
  <c r="D2083" i="8"/>
  <c r="H2082" i="8"/>
  <c r="G2082" i="8"/>
  <c r="F2082" i="8"/>
  <c r="E2082" i="8"/>
  <c r="H2081" i="8"/>
  <c r="G2081" i="8"/>
  <c r="F2081" i="8"/>
  <c r="E2081" i="8"/>
  <c r="H2080" i="8"/>
  <c r="G2080" i="8"/>
  <c r="F2080" i="8"/>
  <c r="E2080" i="8"/>
  <c r="D2080" i="8"/>
  <c r="H2079" i="8"/>
  <c r="G2079" i="8"/>
  <c r="F2079" i="8"/>
  <c r="E2079" i="8"/>
  <c r="D2079" i="8"/>
  <c r="H2078" i="8"/>
  <c r="G2078" i="8"/>
  <c r="F2078" i="8"/>
  <c r="E2078" i="8"/>
  <c r="D2078" i="8"/>
  <c r="H2077" i="8"/>
  <c r="G2077" i="8"/>
  <c r="F2077" i="8"/>
  <c r="E2077" i="8"/>
  <c r="D2077" i="8"/>
  <c r="H2076" i="8"/>
  <c r="G2076" i="8"/>
  <c r="F2076" i="8"/>
  <c r="E2076" i="8"/>
  <c r="G2062" i="8"/>
  <c r="E2063" i="8"/>
  <c r="F2063" i="8"/>
  <c r="G2063" i="8"/>
  <c r="H2063" i="8"/>
  <c r="E2064" i="8"/>
  <c r="F2064" i="8"/>
  <c r="G2064" i="8"/>
  <c r="H2064" i="8"/>
  <c r="E2065" i="8"/>
  <c r="F2065" i="8"/>
  <c r="G2065" i="8"/>
  <c r="H2065" i="8"/>
  <c r="E2066" i="8"/>
  <c r="F2066" i="8"/>
  <c r="G2066" i="8"/>
  <c r="H2066" i="8"/>
  <c r="E2067" i="8"/>
  <c r="F2067" i="8"/>
  <c r="G2067" i="8"/>
  <c r="H2067" i="8"/>
  <c r="D2073" i="8"/>
  <c r="D2067" i="8" s="1"/>
  <c r="D2072" i="8"/>
  <c r="D2066" i="8" s="1"/>
  <c r="D2071" i="8"/>
  <c r="D2065" i="8" s="1"/>
  <c r="D2070" i="8"/>
  <c r="D2064" i="8" s="1"/>
  <c r="D2069" i="8"/>
  <c r="D2063" i="8" s="1"/>
  <c r="H2068" i="8"/>
  <c r="H2062" i="8" s="1"/>
  <c r="G2068" i="8"/>
  <c r="F2068" i="8"/>
  <c r="F2062" i="8" s="1"/>
  <c r="E2068" i="8"/>
  <c r="E2062" i="8" s="1"/>
  <c r="G717" i="8"/>
  <c r="H717" i="8"/>
  <c r="E717" i="8"/>
  <c r="D1109" i="8"/>
  <c r="D1108" i="8"/>
  <c r="D1107" i="8"/>
  <c r="D1106" i="8"/>
  <c r="D1105" i="8"/>
  <c r="H1104" i="8"/>
  <c r="G1104" i="8"/>
  <c r="F1104" i="8"/>
  <c r="E1104" i="8"/>
  <c r="D1103" i="8"/>
  <c r="D1102" i="8"/>
  <c r="D1101" i="8"/>
  <c r="D1100" i="8"/>
  <c r="D1099" i="8"/>
  <c r="H1098" i="8"/>
  <c r="G1098" i="8"/>
  <c r="F1098" i="8"/>
  <c r="E1098" i="8"/>
  <c r="D1097" i="8"/>
  <c r="D1096" i="8"/>
  <c r="D1095" i="8"/>
  <c r="D1094" i="8"/>
  <c r="D1093" i="8"/>
  <c r="H1092" i="8"/>
  <c r="G1092" i="8"/>
  <c r="F1092" i="8"/>
  <c r="E1092" i="8"/>
  <c r="D1091" i="8"/>
  <c r="D1090" i="8"/>
  <c r="D1089" i="8"/>
  <c r="D1088" i="8"/>
  <c r="D1087" i="8"/>
  <c r="H1086" i="8"/>
  <c r="G1086" i="8"/>
  <c r="F1086" i="8"/>
  <c r="E1086" i="8"/>
  <c r="D1085" i="8"/>
  <c r="D1084" i="8"/>
  <c r="D1083" i="8"/>
  <c r="D1082" i="8"/>
  <c r="D1081" i="8"/>
  <c r="H1080" i="8"/>
  <c r="G1080" i="8"/>
  <c r="F1080" i="8"/>
  <c r="E1080" i="8"/>
  <c r="D1079" i="8"/>
  <c r="D1078" i="8"/>
  <c r="D1077" i="8"/>
  <c r="D1076" i="8"/>
  <c r="D1075" i="8"/>
  <c r="H1074" i="8"/>
  <c r="G1074" i="8"/>
  <c r="F1074" i="8"/>
  <c r="E1074" i="8"/>
  <c r="D1073" i="8"/>
  <c r="D1072" i="8"/>
  <c r="D1071" i="8"/>
  <c r="D1070" i="8"/>
  <c r="D1069" i="8"/>
  <c r="H1068" i="8"/>
  <c r="G1068" i="8"/>
  <c r="F1068" i="8"/>
  <c r="E1068" i="8"/>
  <c r="E485" i="8"/>
  <c r="G485" i="8"/>
  <c r="H485" i="8"/>
  <c r="E432" i="8"/>
  <c r="F432" i="8"/>
  <c r="G432" i="8"/>
  <c r="H432" i="8"/>
  <c r="D452" i="8"/>
  <c r="D451" i="8"/>
  <c r="D450" i="8"/>
  <c r="D449" i="8"/>
  <c r="D448" i="8"/>
  <c r="H447" i="8"/>
  <c r="G447" i="8"/>
  <c r="F447" i="8"/>
  <c r="E447" i="8"/>
  <c r="G67" i="8"/>
  <c r="H67" i="8"/>
  <c r="E68" i="8"/>
  <c r="F68" i="8"/>
  <c r="G68" i="8"/>
  <c r="H68" i="8"/>
  <c r="E69" i="8"/>
  <c r="F69" i="8"/>
  <c r="G69" i="8"/>
  <c r="H69" i="8"/>
  <c r="E70" i="8"/>
  <c r="F70" i="8"/>
  <c r="G70" i="8"/>
  <c r="H70" i="8"/>
  <c r="E71" i="8"/>
  <c r="F71" i="8"/>
  <c r="G71" i="8"/>
  <c r="H71" i="8"/>
  <c r="E72" i="8"/>
  <c r="F72" i="8"/>
  <c r="G72" i="8"/>
  <c r="H72" i="8"/>
  <c r="D114" i="8"/>
  <c r="D113" i="8"/>
  <c r="D112" i="8"/>
  <c r="D111" i="8"/>
  <c r="D110" i="8"/>
  <c r="F109" i="8"/>
  <c r="E109" i="8"/>
  <c r="E14" i="8"/>
  <c r="F14" i="8"/>
  <c r="G14" i="8"/>
  <c r="H14" i="8"/>
  <c r="E15" i="8"/>
  <c r="F15" i="8"/>
  <c r="G15" i="8"/>
  <c r="H15" i="8"/>
  <c r="E16" i="8"/>
  <c r="F16" i="8"/>
  <c r="G16" i="8"/>
  <c r="H16" i="8"/>
  <c r="G11" i="8"/>
  <c r="H11" i="8"/>
  <c r="E12" i="8"/>
  <c r="F12" i="8"/>
  <c r="G12" i="8"/>
  <c r="H12" i="8"/>
  <c r="E13" i="8"/>
  <c r="F13" i="8"/>
  <c r="G13" i="8"/>
  <c r="H13" i="8"/>
  <c r="D64" i="8"/>
  <c r="D63" i="8"/>
  <c r="D62" i="8"/>
  <c r="D61" i="8"/>
  <c r="D60" i="8"/>
  <c r="F59" i="8"/>
  <c r="E59" i="8"/>
  <c r="D447" i="8" l="1"/>
  <c r="D2082" i="8"/>
  <c r="D2076" i="8" s="1"/>
  <c r="D1086" i="8"/>
  <c r="D1074" i="8"/>
  <c r="D1092" i="8"/>
  <c r="D1104" i="8"/>
  <c r="D2068" i="8"/>
  <c r="D2062" i="8" s="1"/>
  <c r="D1068" i="8"/>
  <c r="D1080" i="8"/>
  <c r="D1098" i="8"/>
  <c r="D59" i="8"/>
  <c r="D109" i="8"/>
  <c r="F3730" i="8"/>
  <c r="E3730" i="8"/>
  <c r="G3730" i="8"/>
  <c r="H3730" i="8"/>
  <c r="D3852" i="8"/>
  <c r="D3851" i="8"/>
  <c r="D3850" i="8"/>
  <c r="D3849" i="8"/>
  <c r="D3848" i="8"/>
  <c r="H3847" i="8"/>
  <c r="G3847" i="8"/>
  <c r="F3847" i="8"/>
  <c r="E3847" i="8"/>
  <c r="D3846" i="8"/>
  <c r="D3845" i="8"/>
  <c r="D3844" i="8"/>
  <c r="D3843" i="8"/>
  <c r="D3842" i="8"/>
  <c r="H3841" i="8"/>
  <c r="G3841" i="8"/>
  <c r="F3841" i="8"/>
  <c r="E3841" i="8"/>
  <c r="E3415" i="8"/>
  <c r="G3415" i="8"/>
  <c r="H3415" i="8"/>
  <c r="D3626" i="8"/>
  <c r="D3625" i="8"/>
  <c r="D3624" i="8"/>
  <c r="D3623" i="8"/>
  <c r="D3622" i="8"/>
  <c r="D3621" i="8"/>
  <c r="D3620" i="8"/>
  <c r="D3619" i="8"/>
  <c r="D3618" i="8"/>
  <c r="D3617" i="8"/>
  <c r="D3616" i="8"/>
  <c r="D3615" i="8"/>
  <c r="D3614" i="8"/>
  <c r="D1067" i="8"/>
  <c r="D1066" i="8"/>
  <c r="D1065" i="8"/>
  <c r="D1064" i="8"/>
  <c r="D1063" i="8"/>
  <c r="H1062" i="8"/>
  <c r="G1062" i="8"/>
  <c r="F1062" i="8"/>
  <c r="E1062" i="8"/>
  <c r="D1061" i="8"/>
  <c r="D1060" i="8"/>
  <c r="D1059" i="8"/>
  <c r="D1058" i="8"/>
  <c r="D1057" i="8"/>
  <c r="H1056" i="8"/>
  <c r="G1056" i="8"/>
  <c r="F1056" i="8"/>
  <c r="E1056" i="8"/>
  <c r="D3841" i="8" l="1"/>
  <c r="D3847" i="8"/>
  <c r="D3730" i="8"/>
  <c r="D1062" i="8"/>
  <c r="D1056" i="8"/>
  <c r="F3520" i="8" l="1"/>
  <c r="F3416" i="8" s="1"/>
  <c r="E1535" i="8" l="1"/>
  <c r="F1535" i="8"/>
  <c r="G1535" i="8"/>
  <c r="H1535" i="8"/>
  <c r="E3870" i="8" l="1"/>
  <c r="F3870" i="8"/>
  <c r="G3870" i="8"/>
  <c r="H3870" i="8"/>
  <c r="E3871" i="8"/>
  <c r="F3871" i="8"/>
  <c r="G3871" i="8"/>
  <c r="H3871" i="8"/>
  <c r="E3872" i="8"/>
  <c r="F3872" i="8"/>
  <c r="G3872" i="8"/>
  <c r="H3872" i="8"/>
  <c r="E3873" i="8"/>
  <c r="F3873" i="8"/>
  <c r="G3873" i="8"/>
  <c r="H3873" i="8"/>
  <c r="E3874" i="8"/>
  <c r="F3874" i="8"/>
  <c r="G3874" i="8"/>
  <c r="H3874" i="8"/>
  <c r="D3898" i="8"/>
  <c r="D3897" i="8"/>
  <c r="D3896" i="8"/>
  <c r="D3895" i="8"/>
  <c r="D3894" i="8"/>
  <c r="H3893" i="8"/>
  <c r="G3893" i="8"/>
  <c r="F3893" i="8"/>
  <c r="E3893" i="8"/>
  <c r="D3892" i="8"/>
  <c r="D3891" i="8"/>
  <c r="D3890" i="8"/>
  <c r="D3889" i="8"/>
  <c r="D3888" i="8"/>
  <c r="H3887" i="8"/>
  <c r="G3887" i="8"/>
  <c r="F3887" i="8"/>
  <c r="E3887" i="8"/>
  <c r="D3886" i="8"/>
  <c r="D3885" i="8"/>
  <c r="D3884" i="8"/>
  <c r="D3883" i="8"/>
  <c r="D3882" i="8"/>
  <c r="H3881" i="8"/>
  <c r="G3881" i="8"/>
  <c r="F3881" i="8"/>
  <c r="E3881" i="8"/>
  <c r="E3856" i="8"/>
  <c r="F3856" i="8"/>
  <c r="G3856" i="8"/>
  <c r="H3856" i="8"/>
  <c r="E3857" i="8"/>
  <c r="F3857" i="8"/>
  <c r="G3857" i="8"/>
  <c r="H3857" i="8"/>
  <c r="E3858" i="8"/>
  <c r="F3858" i="8"/>
  <c r="G3858" i="8"/>
  <c r="H3858" i="8"/>
  <c r="E3859" i="8"/>
  <c r="F3859" i="8"/>
  <c r="G3859" i="8"/>
  <c r="H3859" i="8"/>
  <c r="E3860" i="8"/>
  <c r="F3860" i="8"/>
  <c r="G3860" i="8"/>
  <c r="H3860" i="8"/>
  <c r="D3880" i="8"/>
  <c r="D3879" i="8"/>
  <c r="D3878" i="8"/>
  <c r="D3877" i="8"/>
  <c r="D3876" i="8"/>
  <c r="H3875" i="8"/>
  <c r="G3875" i="8"/>
  <c r="F3875" i="8"/>
  <c r="E3875" i="8"/>
  <c r="D3866" i="8"/>
  <c r="D3860" i="8" s="1"/>
  <c r="D3865" i="8"/>
  <c r="D3859" i="8" s="1"/>
  <c r="D3864" i="8"/>
  <c r="D3858" i="8" s="1"/>
  <c r="D3863" i="8"/>
  <c r="D3857" i="8" s="1"/>
  <c r="D3862" i="8"/>
  <c r="H3861" i="8"/>
  <c r="H3855" i="8" s="1"/>
  <c r="G3861" i="8"/>
  <c r="G3855" i="8" s="1"/>
  <c r="F3861" i="8"/>
  <c r="F3855" i="8" s="1"/>
  <c r="E3861" i="8"/>
  <c r="E3855" i="8" s="1"/>
  <c r="E3869" i="8" l="1"/>
  <c r="G3869" i="8"/>
  <c r="D3872" i="8"/>
  <c r="D3874" i="8"/>
  <c r="D3893" i="8"/>
  <c r="D3861" i="8"/>
  <c r="D3855" i="8" s="1"/>
  <c r="F3869" i="8"/>
  <c r="H3869" i="8"/>
  <c r="D3871" i="8"/>
  <c r="D3873" i="8"/>
  <c r="D3887" i="8"/>
  <c r="D3875" i="8"/>
  <c r="D3856" i="8"/>
  <c r="D3881" i="8"/>
  <c r="D3870" i="8"/>
  <c r="D3541" i="8"/>
  <c r="D3520" i="8"/>
  <c r="D3512" i="8"/>
  <c r="D3513" i="8"/>
  <c r="D3514" i="8"/>
  <c r="D3515" i="8"/>
  <c r="D3516" i="8"/>
  <c r="D3517" i="8"/>
  <c r="D3518" i="8"/>
  <c r="D3519" i="8"/>
  <c r="D3521" i="8"/>
  <c r="D3522" i="8"/>
  <c r="D3523" i="8"/>
  <c r="D3524" i="8"/>
  <c r="D3525" i="8"/>
  <c r="D3526" i="8"/>
  <c r="D3527" i="8"/>
  <c r="D3528" i="8"/>
  <c r="D3529" i="8"/>
  <c r="D3530" i="8"/>
  <c r="D3531" i="8"/>
  <c r="D3532" i="8"/>
  <c r="D3533" i="8"/>
  <c r="D3534" i="8"/>
  <c r="D3535" i="8"/>
  <c r="D3536" i="8"/>
  <c r="D3537" i="8"/>
  <c r="D3538" i="8"/>
  <c r="D3539" i="8"/>
  <c r="D3540" i="8"/>
  <c r="D3542" i="8"/>
  <c r="D3543" i="8"/>
  <c r="D3544" i="8"/>
  <c r="D3545" i="8"/>
  <c r="D3546" i="8"/>
  <c r="D3547" i="8"/>
  <c r="D3548" i="8"/>
  <c r="D3549" i="8"/>
  <c r="D3550" i="8"/>
  <c r="D3551" i="8"/>
  <c r="D3552" i="8"/>
  <c r="D3553" i="8"/>
  <c r="D3554" i="8"/>
  <c r="D3555" i="8"/>
  <c r="D3556" i="8"/>
  <c r="D3557" i="8"/>
  <c r="D3558" i="8"/>
  <c r="D3559" i="8"/>
  <c r="D3560" i="8"/>
  <c r="D3561" i="8"/>
  <c r="D3562" i="8"/>
  <c r="D3563" i="8"/>
  <c r="D3564" i="8"/>
  <c r="D3565" i="8"/>
  <c r="D3566" i="8"/>
  <c r="D3567" i="8"/>
  <c r="D3568" i="8"/>
  <c r="D3569" i="8"/>
  <c r="D3570" i="8"/>
  <c r="D3571" i="8"/>
  <c r="D3572" i="8"/>
  <c r="D3573" i="8"/>
  <c r="D3574" i="8"/>
  <c r="D3575" i="8"/>
  <c r="D3576" i="8"/>
  <c r="D3577" i="8"/>
  <c r="D3578" i="8"/>
  <c r="D3579" i="8"/>
  <c r="D3580" i="8"/>
  <c r="D3581" i="8"/>
  <c r="D3582" i="8"/>
  <c r="D3583" i="8"/>
  <c r="D3584" i="8"/>
  <c r="D3585" i="8"/>
  <c r="D3586" i="8"/>
  <c r="D3587" i="8"/>
  <c r="D3588" i="8"/>
  <c r="D3589" i="8"/>
  <c r="D3590" i="8"/>
  <c r="D3591" i="8"/>
  <c r="D3592" i="8"/>
  <c r="D3593" i="8"/>
  <c r="D3594" i="8"/>
  <c r="D3595" i="8"/>
  <c r="D3596" i="8"/>
  <c r="D3597" i="8"/>
  <c r="D3598" i="8"/>
  <c r="D3599" i="8"/>
  <c r="D3600" i="8"/>
  <c r="D3601" i="8"/>
  <c r="D3602" i="8"/>
  <c r="D3603" i="8"/>
  <c r="D3604" i="8"/>
  <c r="D3605" i="8"/>
  <c r="D3606" i="8"/>
  <c r="D3607" i="8"/>
  <c r="D3608" i="8"/>
  <c r="D3609" i="8"/>
  <c r="D3610" i="8"/>
  <c r="D3611" i="8"/>
  <c r="D3612" i="8"/>
  <c r="D3613" i="8"/>
  <c r="E3282" i="8"/>
  <c r="F3282" i="8"/>
  <c r="G3282" i="8"/>
  <c r="H3282" i="8"/>
  <c r="D3410" i="8"/>
  <c r="D3409" i="8"/>
  <c r="D3408" i="8"/>
  <c r="D3407" i="8"/>
  <c r="D3406" i="8"/>
  <c r="F3405" i="8"/>
  <c r="F2304" i="8"/>
  <c r="F2165" i="8"/>
  <c r="E1845" i="8"/>
  <c r="F1845" i="8"/>
  <c r="G1845" i="8"/>
  <c r="H1845" i="8"/>
  <c r="E1846" i="8"/>
  <c r="G1846" i="8"/>
  <c r="H1846" i="8"/>
  <c r="E1847" i="8"/>
  <c r="F1847" i="8"/>
  <c r="G1847" i="8"/>
  <c r="H1847" i="8"/>
  <c r="E1848" i="8"/>
  <c r="F1848" i="8"/>
  <c r="G1848" i="8"/>
  <c r="H1848" i="8"/>
  <c r="F2054" i="8"/>
  <c r="F2048" i="8"/>
  <c r="F2042" i="8"/>
  <c r="F2036" i="8"/>
  <c r="F2030" i="8"/>
  <c r="F2024" i="8"/>
  <c r="F2018" i="8"/>
  <c r="F2012" i="8"/>
  <c r="F2006" i="8"/>
  <c r="F2000" i="8"/>
  <c r="F1996" i="8"/>
  <c r="F1994" i="8" s="1"/>
  <c r="F1988" i="8"/>
  <c r="F1982" i="8"/>
  <c r="F1976" i="8"/>
  <c r="F1970" i="8"/>
  <c r="F1964" i="8"/>
  <c r="F1958" i="8"/>
  <c r="F1952" i="8"/>
  <c r="F1946" i="8"/>
  <c r="F1940" i="8"/>
  <c r="F1934" i="8"/>
  <c r="F1928" i="8"/>
  <c r="F1922" i="8"/>
  <c r="F1916" i="8"/>
  <c r="F1910" i="8"/>
  <c r="F1904" i="8"/>
  <c r="F1898" i="8"/>
  <c r="F1892" i="8"/>
  <c r="F1886" i="8"/>
  <c r="F1880" i="8"/>
  <c r="F1874" i="8"/>
  <c r="F1868" i="8"/>
  <c r="F1862" i="8"/>
  <c r="F1856" i="8"/>
  <c r="F1850" i="8"/>
  <c r="F1753" i="8"/>
  <c r="G1753" i="8"/>
  <c r="H1753" i="8"/>
  <c r="E1753" i="8"/>
  <c r="F1792" i="8"/>
  <c r="F1786" i="8"/>
  <c r="F1754" i="8"/>
  <c r="G1754" i="8"/>
  <c r="H1754" i="8"/>
  <c r="E1754" i="8"/>
  <c r="D1797" i="8"/>
  <c r="D1796" i="8"/>
  <c r="D1795" i="8"/>
  <c r="D1794" i="8"/>
  <c r="D1793" i="8"/>
  <c r="H1792" i="8"/>
  <c r="G1792" i="8"/>
  <c r="E1792" i="8"/>
  <c r="D1791" i="8"/>
  <c r="D1790" i="8"/>
  <c r="D1789" i="8"/>
  <c r="D1788" i="8"/>
  <c r="D1787" i="8"/>
  <c r="H1786" i="8"/>
  <c r="G1786" i="8"/>
  <c r="E1786" i="8"/>
  <c r="F963" i="8"/>
  <c r="F717" i="8" s="1"/>
  <c r="H1050" i="8"/>
  <c r="H1044" i="8"/>
  <c r="H1038" i="8"/>
  <c r="F1032" i="8"/>
  <c r="F1026" i="8"/>
  <c r="F1020" i="8"/>
  <c r="F1014" i="8"/>
  <c r="F1008" i="8"/>
  <c r="F1002" i="8"/>
  <c r="D1055" i="8"/>
  <c r="D1054" i="8"/>
  <c r="D1053" i="8"/>
  <c r="D1052" i="8"/>
  <c r="D1051" i="8"/>
  <c r="G1050" i="8"/>
  <c r="F1050" i="8"/>
  <c r="E1050" i="8"/>
  <c r="D1049" i="8"/>
  <c r="D1048" i="8"/>
  <c r="D1047" i="8"/>
  <c r="D1046" i="8"/>
  <c r="D1045" i="8"/>
  <c r="G1044" i="8"/>
  <c r="F1044" i="8"/>
  <c r="E1044" i="8"/>
  <c r="D1043" i="8"/>
  <c r="D1042" i="8"/>
  <c r="D1041" i="8"/>
  <c r="D1040" i="8"/>
  <c r="D1039" i="8"/>
  <c r="G1038" i="8"/>
  <c r="F1038" i="8"/>
  <c r="E1038" i="8"/>
  <c r="D1037" i="8"/>
  <c r="D1036" i="8"/>
  <c r="D1035" i="8"/>
  <c r="D1034" i="8"/>
  <c r="D1033" i="8"/>
  <c r="H1032" i="8"/>
  <c r="G1032" i="8"/>
  <c r="E1032" i="8"/>
  <c r="D1031" i="8"/>
  <c r="D1030" i="8"/>
  <c r="D1029" i="8"/>
  <c r="D1028" i="8"/>
  <c r="D1027" i="8"/>
  <c r="H1026" i="8"/>
  <c r="G1026" i="8"/>
  <c r="E1026" i="8"/>
  <c r="D1025" i="8"/>
  <c r="D1024" i="8"/>
  <c r="D1023" i="8"/>
  <c r="D1022" i="8"/>
  <c r="D1021" i="8"/>
  <c r="H1020" i="8"/>
  <c r="G1020" i="8"/>
  <c r="E1020" i="8"/>
  <c r="D1019" i="8"/>
  <c r="D1018" i="8"/>
  <c r="D1017" i="8"/>
  <c r="D1016" i="8"/>
  <c r="D1015" i="8"/>
  <c r="H1014" i="8"/>
  <c r="G1014" i="8"/>
  <c r="E1014" i="8"/>
  <c r="D1013" i="8"/>
  <c r="D1012" i="8"/>
  <c r="D1011" i="8"/>
  <c r="D1010" i="8"/>
  <c r="D1009" i="8"/>
  <c r="H1008" i="8"/>
  <c r="G1008" i="8"/>
  <c r="E1008" i="8"/>
  <c r="D1007" i="8"/>
  <c r="D1006" i="8"/>
  <c r="D1005" i="8"/>
  <c r="D1004" i="8"/>
  <c r="D1003" i="8"/>
  <c r="H1002" i="8"/>
  <c r="G1002" i="8"/>
  <c r="E1002" i="8"/>
  <c r="E625" i="8"/>
  <c r="G625" i="8"/>
  <c r="H625" i="8"/>
  <c r="D711" i="8"/>
  <c r="D710" i="8"/>
  <c r="D709" i="8"/>
  <c r="D708" i="8"/>
  <c r="D707" i="8"/>
  <c r="H706" i="8"/>
  <c r="G706" i="8"/>
  <c r="F706" i="8"/>
  <c r="E706" i="8"/>
  <c r="D705" i="8"/>
  <c r="D704" i="8"/>
  <c r="D703" i="8"/>
  <c r="D702" i="8"/>
  <c r="D701" i="8"/>
  <c r="H700" i="8"/>
  <c r="G700" i="8"/>
  <c r="F700" i="8"/>
  <c r="E700" i="8"/>
  <c r="H484" i="8"/>
  <c r="G484" i="8"/>
  <c r="F484" i="8"/>
  <c r="E484" i="8"/>
  <c r="D58" i="8"/>
  <c r="D57" i="8"/>
  <c r="D56" i="8"/>
  <c r="D55" i="8"/>
  <c r="D54" i="8"/>
  <c r="F53" i="8"/>
  <c r="E53" i="8"/>
  <c r="F625" i="8" l="1"/>
  <c r="D3405" i="8"/>
  <c r="D3511" i="8"/>
  <c r="D3416" i="8" s="1"/>
  <c r="D3869" i="8"/>
  <c r="F1846" i="8"/>
  <c r="D1020" i="8"/>
  <c r="D1050" i="8"/>
  <c r="D1786" i="8"/>
  <c r="D1792" i="8"/>
  <c r="D1008" i="8"/>
  <c r="D1014" i="8"/>
  <c r="D1038" i="8"/>
  <c r="D1026" i="8"/>
  <c r="D1044" i="8"/>
  <c r="D1002" i="8"/>
  <c r="D1032" i="8"/>
  <c r="D706" i="8"/>
  <c r="D700" i="8"/>
  <c r="D53" i="8"/>
  <c r="E1223" i="8"/>
  <c r="F1223" i="8"/>
  <c r="G1223" i="8"/>
  <c r="H1223" i="8"/>
  <c r="D1001" i="8"/>
  <c r="D1000" i="8"/>
  <c r="D999" i="8"/>
  <c r="D998" i="8"/>
  <c r="D997" i="8"/>
  <c r="H996" i="8"/>
  <c r="G996" i="8"/>
  <c r="F996" i="8"/>
  <c r="E996" i="8"/>
  <c r="D995" i="8"/>
  <c r="D994" i="8"/>
  <c r="D993" i="8"/>
  <c r="D992" i="8"/>
  <c r="D991" i="8"/>
  <c r="H990" i="8"/>
  <c r="G990" i="8"/>
  <c r="F990" i="8"/>
  <c r="E990" i="8"/>
  <c r="D989" i="8"/>
  <c r="D988" i="8"/>
  <c r="D987" i="8"/>
  <c r="D986" i="8"/>
  <c r="D985" i="8"/>
  <c r="H984" i="8"/>
  <c r="G984" i="8"/>
  <c r="F984" i="8"/>
  <c r="E984" i="8"/>
  <c r="D983" i="8"/>
  <c r="D982" i="8"/>
  <c r="D981" i="8"/>
  <c r="D980" i="8"/>
  <c r="D979" i="8"/>
  <c r="H978" i="8"/>
  <c r="G978" i="8"/>
  <c r="F978" i="8"/>
  <c r="E978" i="8"/>
  <c r="D977" i="8"/>
  <c r="D976" i="8"/>
  <c r="D975" i="8"/>
  <c r="D974" i="8"/>
  <c r="D973" i="8"/>
  <c r="H972" i="8"/>
  <c r="G972" i="8"/>
  <c r="F972" i="8"/>
  <c r="E972" i="8"/>
  <c r="D978" i="8" l="1"/>
  <c r="D990" i="8"/>
  <c r="D972" i="8"/>
  <c r="D984" i="8"/>
  <c r="D996" i="8"/>
  <c r="D3840" i="8"/>
  <c r="D3839" i="8"/>
  <c r="D3838" i="8"/>
  <c r="D3837" i="8"/>
  <c r="D3836" i="8"/>
  <c r="H3835" i="8"/>
  <c r="G3835" i="8"/>
  <c r="F3835" i="8"/>
  <c r="E3835" i="8"/>
  <c r="D3834" i="8"/>
  <c r="D3833" i="8"/>
  <c r="D3832" i="8"/>
  <c r="D3831" i="8"/>
  <c r="D3830" i="8"/>
  <c r="H3829" i="8"/>
  <c r="G3829" i="8"/>
  <c r="F3829" i="8"/>
  <c r="E3829" i="8"/>
  <c r="D3828" i="8"/>
  <c r="D3827" i="8"/>
  <c r="D3826" i="8"/>
  <c r="D3825" i="8"/>
  <c r="D3824" i="8"/>
  <c r="H3823" i="8"/>
  <c r="G3823" i="8"/>
  <c r="F3823" i="8"/>
  <c r="E3823" i="8"/>
  <c r="D3822" i="8"/>
  <c r="D3821" i="8"/>
  <c r="D3820" i="8"/>
  <c r="D3819" i="8"/>
  <c r="D3818" i="8"/>
  <c r="H3817" i="8"/>
  <c r="G3817" i="8"/>
  <c r="F3817" i="8"/>
  <c r="E3817" i="8"/>
  <c r="D3816" i="8"/>
  <c r="D3815" i="8"/>
  <c r="D3814" i="8"/>
  <c r="D3813" i="8"/>
  <c r="D3812" i="8"/>
  <c r="H3811" i="8"/>
  <c r="G3811" i="8"/>
  <c r="F3811" i="8"/>
  <c r="E3811" i="8"/>
  <c r="D3810" i="8"/>
  <c r="D3809" i="8"/>
  <c r="D3808" i="8"/>
  <c r="D3807" i="8"/>
  <c r="D3806" i="8"/>
  <c r="H3805" i="8"/>
  <c r="G3805" i="8"/>
  <c r="F3805" i="8"/>
  <c r="E3805" i="8"/>
  <c r="D3804" i="8"/>
  <c r="D3803" i="8"/>
  <c r="D3802" i="8"/>
  <c r="D3801" i="8"/>
  <c r="D3800" i="8"/>
  <c r="H3799" i="8"/>
  <c r="G3799" i="8"/>
  <c r="F3799" i="8"/>
  <c r="E3799" i="8"/>
  <c r="D3798" i="8"/>
  <c r="D3797" i="8"/>
  <c r="D3796" i="8"/>
  <c r="D3795" i="8"/>
  <c r="D3794" i="8"/>
  <c r="H3793" i="8"/>
  <c r="G3793" i="8"/>
  <c r="F3793" i="8"/>
  <c r="E3793" i="8"/>
  <c r="D3792" i="8"/>
  <c r="D3791" i="8"/>
  <c r="D3790" i="8"/>
  <c r="D3789" i="8"/>
  <c r="D3788" i="8"/>
  <c r="H3787" i="8"/>
  <c r="G3787" i="8"/>
  <c r="F3787" i="8"/>
  <c r="E3787" i="8"/>
  <c r="D3786" i="8"/>
  <c r="D3785" i="8"/>
  <c r="D3784" i="8"/>
  <c r="D3783" i="8"/>
  <c r="D3782" i="8"/>
  <c r="H3781" i="8"/>
  <c r="G3781" i="8"/>
  <c r="F3781" i="8"/>
  <c r="E3781" i="8"/>
  <c r="D3780" i="8"/>
  <c r="D3779" i="8"/>
  <c r="D3778" i="8"/>
  <c r="D3777" i="8"/>
  <c r="D3776" i="8"/>
  <c r="H3775" i="8"/>
  <c r="G3775" i="8"/>
  <c r="F3775" i="8"/>
  <c r="E3775" i="8"/>
  <c r="D3774" i="8"/>
  <c r="D3773" i="8"/>
  <c r="D3772" i="8"/>
  <c r="D3771" i="8"/>
  <c r="D3770" i="8"/>
  <c r="H3769" i="8"/>
  <c r="G3769" i="8"/>
  <c r="F3769" i="8"/>
  <c r="E3769" i="8"/>
  <c r="D3768" i="8"/>
  <c r="D3767" i="8"/>
  <c r="D3766" i="8"/>
  <c r="D3765" i="8"/>
  <c r="D3764" i="8"/>
  <c r="H3763" i="8"/>
  <c r="G3763" i="8"/>
  <c r="F3763" i="8"/>
  <c r="E3763" i="8"/>
  <c r="D3762" i="8"/>
  <c r="D3761" i="8"/>
  <c r="D3760" i="8"/>
  <c r="D3759" i="8"/>
  <c r="D3758" i="8"/>
  <c r="H3757" i="8"/>
  <c r="G3757" i="8"/>
  <c r="F3757" i="8"/>
  <c r="E3757" i="8"/>
  <c r="D3756" i="8"/>
  <c r="D3755" i="8"/>
  <c r="D3754" i="8"/>
  <c r="D3753" i="8"/>
  <c r="D3752" i="8"/>
  <c r="H3751" i="8"/>
  <c r="G3751" i="8"/>
  <c r="F3751" i="8"/>
  <c r="E3751" i="8"/>
  <c r="D2290" i="8"/>
  <c r="D2288" i="8"/>
  <c r="D2286" i="8"/>
  <c r="D2284" i="8"/>
  <c r="D2282" i="8"/>
  <c r="H2280" i="8"/>
  <c r="G2280" i="8"/>
  <c r="F2280" i="8"/>
  <c r="E2280" i="8"/>
  <c r="H2277" i="8"/>
  <c r="G2277" i="8"/>
  <c r="F2277" i="8"/>
  <c r="E2277" i="8"/>
  <c r="H2274" i="8"/>
  <c r="G2274" i="8"/>
  <c r="F2274" i="8"/>
  <c r="E2274" i="8"/>
  <c r="H2271" i="8"/>
  <c r="G2271" i="8"/>
  <c r="F2271" i="8"/>
  <c r="E2271" i="8"/>
  <c r="H2268" i="8"/>
  <c r="G2268" i="8"/>
  <c r="F2268" i="8"/>
  <c r="E2268" i="8"/>
  <c r="H2265" i="8"/>
  <c r="G2265" i="8"/>
  <c r="F2265" i="8"/>
  <c r="E2265" i="8"/>
  <c r="D3781" i="8" l="1"/>
  <c r="D3805" i="8"/>
  <c r="D3769" i="8"/>
  <c r="D3793" i="8"/>
  <c r="D3775" i="8"/>
  <c r="D3787" i="8"/>
  <c r="D3799" i="8"/>
  <c r="D3757" i="8"/>
  <c r="D3823" i="8"/>
  <c r="D2277" i="8"/>
  <c r="D3835" i="8"/>
  <c r="D3817" i="8"/>
  <c r="D3829" i="8"/>
  <c r="D2265" i="8"/>
  <c r="D2271" i="8"/>
  <c r="D2274" i="8"/>
  <c r="D3751" i="8"/>
  <c r="E2262" i="8"/>
  <c r="F2262" i="8"/>
  <c r="H2262" i="8"/>
  <c r="D3763" i="8"/>
  <c r="G2262" i="8"/>
  <c r="D3811" i="8"/>
  <c r="D2268" i="8"/>
  <c r="D2280" i="8"/>
  <c r="E3728" i="8"/>
  <c r="F3728" i="8"/>
  <c r="G3728" i="8"/>
  <c r="H3728" i="8"/>
  <c r="E3729" i="8"/>
  <c r="E3902" i="8" s="1"/>
  <c r="F3729" i="8"/>
  <c r="F3902" i="8" s="1"/>
  <c r="G3729" i="8"/>
  <c r="G3902" i="8" s="1"/>
  <c r="H3729" i="8"/>
  <c r="H3902" i="8" s="1"/>
  <c r="E3903" i="8"/>
  <c r="F3903" i="8"/>
  <c r="G3903" i="8"/>
  <c r="H3903" i="8"/>
  <c r="E3731" i="8"/>
  <c r="E3904" i="8" s="1"/>
  <c r="F3731" i="8"/>
  <c r="F3904" i="8" s="1"/>
  <c r="G3731" i="8"/>
  <c r="G3904" i="8" s="1"/>
  <c r="H3731" i="8"/>
  <c r="H3904" i="8" s="1"/>
  <c r="E3732" i="8"/>
  <c r="E3905" i="8" s="1"/>
  <c r="F3732" i="8"/>
  <c r="F3905" i="8" s="1"/>
  <c r="G3732" i="8"/>
  <c r="G3905" i="8" s="1"/>
  <c r="H3732" i="8"/>
  <c r="H3905" i="8" s="1"/>
  <c r="D971" i="8"/>
  <c r="D970" i="8"/>
  <c r="D969" i="8"/>
  <c r="D968" i="8"/>
  <c r="D967" i="8"/>
  <c r="H966" i="8"/>
  <c r="G966" i="8"/>
  <c r="F966" i="8"/>
  <c r="E966" i="8"/>
  <c r="D965" i="8"/>
  <c r="D964" i="8"/>
  <c r="D963" i="8"/>
  <c r="D962" i="8"/>
  <c r="D961" i="8"/>
  <c r="H960" i="8"/>
  <c r="G960" i="8"/>
  <c r="F960" i="8"/>
  <c r="E960" i="8"/>
  <c r="F617" i="8"/>
  <c r="F485" i="8" s="1"/>
  <c r="D412" i="8"/>
  <c r="D411" i="8"/>
  <c r="D410" i="8"/>
  <c r="D409" i="8"/>
  <c r="D408" i="8"/>
  <c r="H407" i="8"/>
  <c r="G407" i="8"/>
  <c r="F407" i="8"/>
  <c r="E407" i="8"/>
  <c r="D406" i="8"/>
  <c r="D405" i="8"/>
  <c r="D404" i="8"/>
  <c r="D403" i="8"/>
  <c r="D402" i="8"/>
  <c r="H401" i="8"/>
  <c r="G401" i="8"/>
  <c r="F401" i="8"/>
  <c r="E401" i="8"/>
  <c r="G3901" i="8" l="1"/>
  <c r="G3727" i="8"/>
  <c r="F3901" i="8"/>
  <c r="F3727" i="8"/>
  <c r="E3901" i="8"/>
  <c r="E3727" i="8"/>
  <c r="H3901" i="8"/>
  <c r="H3727" i="8"/>
  <c r="D2262" i="8"/>
  <c r="D966" i="8"/>
  <c r="D407" i="8"/>
  <c r="D960" i="8"/>
  <c r="D401" i="8"/>
  <c r="E120" i="8"/>
  <c r="F120" i="8"/>
  <c r="G120" i="8"/>
  <c r="H120" i="8"/>
  <c r="D164" i="8"/>
  <c r="D163" i="8"/>
  <c r="D162" i="8"/>
  <c r="D161" i="8"/>
  <c r="D160" i="8"/>
  <c r="H159" i="8"/>
  <c r="G159" i="8"/>
  <c r="F159" i="8"/>
  <c r="E159" i="8"/>
  <c r="D159" i="8" l="1"/>
  <c r="E3032" i="8" l="1"/>
  <c r="F3032" i="8"/>
  <c r="G3032" i="8"/>
  <c r="H3032" i="8"/>
  <c r="E3033" i="8"/>
  <c r="F3033" i="8"/>
  <c r="G3033" i="8"/>
  <c r="H3033" i="8"/>
  <c r="E3034" i="8"/>
  <c r="F3034" i="8"/>
  <c r="G3034" i="8"/>
  <c r="H3034" i="8"/>
  <c r="E3035" i="8"/>
  <c r="F3035" i="8"/>
  <c r="G3035" i="8"/>
  <c r="H3035" i="8"/>
  <c r="E3036" i="8"/>
  <c r="F3036" i="8"/>
  <c r="G3036" i="8"/>
  <c r="H3036" i="8"/>
  <c r="D3276" i="8"/>
  <c r="D3275" i="8"/>
  <c r="D3274" i="8"/>
  <c r="D3273" i="8"/>
  <c r="D3272" i="8"/>
  <c r="F3271" i="8"/>
  <c r="D3271" i="8" l="1"/>
  <c r="F2192" i="8"/>
  <c r="F483" i="8"/>
  <c r="D3750" i="8" l="1"/>
  <c r="D3749" i="8"/>
  <c r="D3748" i="8"/>
  <c r="D3747" i="8"/>
  <c r="D3746" i="8"/>
  <c r="H3745" i="8"/>
  <c r="G3745" i="8"/>
  <c r="F3745" i="8"/>
  <c r="E3745" i="8"/>
  <c r="D3744" i="8"/>
  <c r="D3743" i="8"/>
  <c r="D3742" i="8"/>
  <c r="D3741" i="8"/>
  <c r="D3740" i="8"/>
  <c r="H3739" i="8"/>
  <c r="G3739" i="8"/>
  <c r="F3739" i="8"/>
  <c r="E3739" i="8"/>
  <c r="D3738" i="8"/>
  <c r="D3737" i="8"/>
  <c r="D3736" i="8"/>
  <c r="D3735" i="8"/>
  <c r="D3734" i="8"/>
  <c r="H3733" i="8"/>
  <c r="G3733" i="8"/>
  <c r="F3733" i="8"/>
  <c r="E3733" i="8"/>
  <c r="D3717" i="8"/>
  <c r="D3711" i="8" s="1"/>
  <c r="D3723" i="8" s="1"/>
  <c r="D3716" i="8"/>
  <c r="D3710" i="8" s="1"/>
  <c r="D3722" i="8" s="1"/>
  <c r="D3715" i="8"/>
  <c r="D3709" i="8" s="1"/>
  <c r="D3721" i="8" s="1"/>
  <c r="D3714" i="8"/>
  <c r="D3708" i="8" s="1"/>
  <c r="D3720" i="8" s="1"/>
  <c r="D3713" i="8"/>
  <c r="D3707" i="8" s="1"/>
  <c r="D3719" i="8" s="1"/>
  <c r="H3712" i="8"/>
  <c r="H3706" i="8" s="1"/>
  <c r="H3718" i="8" s="1"/>
  <c r="G3712" i="8"/>
  <c r="G3706" i="8" s="1"/>
  <c r="G3718" i="8" s="1"/>
  <c r="F3712" i="8"/>
  <c r="F3706" i="8" s="1"/>
  <c r="F3718" i="8" s="1"/>
  <c r="E3712" i="8"/>
  <c r="E3706" i="8" s="1"/>
  <c r="E3718" i="8" s="1"/>
  <c r="H3711" i="8"/>
  <c r="H3723" i="8" s="1"/>
  <c r="G3711" i="8"/>
  <c r="G3723" i="8" s="1"/>
  <c r="F3711" i="8"/>
  <c r="F3723" i="8" s="1"/>
  <c r="E3711" i="8"/>
  <c r="E3723" i="8" s="1"/>
  <c r="H3710" i="8"/>
  <c r="H3722" i="8" s="1"/>
  <c r="G3710" i="8"/>
  <c r="G3722" i="8" s="1"/>
  <c r="F3710" i="8"/>
  <c r="F3722" i="8" s="1"/>
  <c r="E3710" i="8"/>
  <c r="E3722" i="8" s="1"/>
  <c r="H3709" i="8"/>
  <c r="H3721" i="8" s="1"/>
  <c r="G3709" i="8"/>
  <c r="G3721" i="8" s="1"/>
  <c r="F3709" i="8"/>
  <c r="F3721" i="8" s="1"/>
  <c r="E3709" i="8"/>
  <c r="E3721" i="8" s="1"/>
  <c r="H3708" i="8"/>
  <c r="H3720" i="8" s="1"/>
  <c r="G3708" i="8"/>
  <c r="G3720" i="8" s="1"/>
  <c r="F3708" i="8"/>
  <c r="F3720" i="8" s="1"/>
  <c r="E3708" i="8"/>
  <c r="E3720" i="8" s="1"/>
  <c r="H3707" i="8"/>
  <c r="H3719" i="8" s="1"/>
  <c r="G3707" i="8"/>
  <c r="G3719" i="8" s="1"/>
  <c r="F3707" i="8"/>
  <c r="F3719" i="8" s="1"/>
  <c r="E3707" i="8"/>
  <c r="E3719" i="8" s="1"/>
  <c r="F3900" i="8" l="1"/>
  <c r="D3729" i="8"/>
  <c r="D3902" i="8" s="1"/>
  <c r="D3731" i="8"/>
  <c r="D3904" i="8" s="1"/>
  <c r="D3739" i="8"/>
  <c r="E3900" i="8"/>
  <c r="G3900" i="8"/>
  <c r="D3728" i="8"/>
  <c r="D3903" i="8"/>
  <c r="D3732" i="8"/>
  <c r="D3905" i="8" s="1"/>
  <c r="H3900" i="8"/>
  <c r="D3733" i="8"/>
  <c r="D3745" i="8"/>
  <c r="D3712" i="8"/>
  <c r="D3706" i="8" s="1"/>
  <c r="D3718" i="8" s="1"/>
  <c r="D3901" i="8" l="1"/>
  <c r="D3727" i="8"/>
  <c r="D3900" i="8"/>
  <c r="D3422" i="8"/>
  <c r="D3423" i="8"/>
  <c r="D3424" i="8"/>
  <c r="D3510" i="8"/>
  <c r="D3270" i="8"/>
  <c r="D3269" i="8"/>
  <c r="D3268" i="8"/>
  <c r="D3267" i="8"/>
  <c r="D3266" i="8"/>
  <c r="F3265" i="8"/>
  <c r="D3265" i="8" l="1"/>
  <c r="H2565" i="8"/>
  <c r="F2561" i="8"/>
  <c r="F2559" i="8" s="1"/>
  <c r="F2555" i="8"/>
  <c r="F2553" i="8" s="1"/>
  <c r="F2549" i="8"/>
  <c r="F2547" i="8" s="1"/>
  <c r="H2541" i="8"/>
  <c r="F2539" i="8"/>
  <c r="F2537" i="8"/>
  <c r="F2531" i="8"/>
  <c r="F2529" i="8" s="1"/>
  <c r="F2525" i="8"/>
  <c r="F2523" i="8" s="1"/>
  <c r="F2519" i="8"/>
  <c r="F2517" i="8" s="1"/>
  <c r="F2513" i="8"/>
  <c r="F2511" i="8" s="1"/>
  <c r="F2507" i="8"/>
  <c r="F2505" i="8" s="1"/>
  <c r="H2499" i="8"/>
  <c r="H2493" i="8"/>
  <c r="F2489" i="8"/>
  <c r="F2487" i="8" s="1"/>
  <c r="F2481" i="8"/>
  <c r="F2477" i="8"/>
  <c r="F2475" i="8" s="1"/>
  <c r="F2471" i="8"/>
  <c r="F2469" i="8" s="1"/>
  <c r="F2465" i="8"/>
  <c r="F2463" i="8" s="1"/>
  <c r="F2459" i="8"/>
  <c r="F2457" i="8" s="1"/>
  <c r="F2453" i="8"/>
  <c r="F2451" i="8" s="1"/>
  <c r="F2447" i="8"/>
  <c r="F2445" i="8" s="1"/>
  <c r="F2441" i="8"/>
  <c r="F2439" i="8" s="1"/>
  <c r="F2435" i="8"/>
  <c r="F2433" i="8" s="1"/>
  <c r="F2429" i="8"/>
  <c r="F2427" i="8" s="1"/>
  <c r="F2423" i="8"/>
  <c r="F2421" i="8" s="1"/>
  <c r="F2417" i="8"/>
  <c r="F2415" i="8" s="1"/>
  <c r="F2411" i="8"/>
  <c r="F2409" i="8" s="1"/>
  <c r="F2407" i="8"/>
  <c r="F2405" i="8"/>
  <c r="F2399" i="8"/>
  <c r="F2397" i="8" s="1"/>
  <c r="F2393" i="8"/>
  <c r="F2391" i="8" s="1"/>
  <c r="F2389" i="8"/>
  <c r="F2387" i="8"/>
  <c r="F2379" i="8"/>
  <c r="F2377" i="8"/>
  <c r="F2375" i="8"/>
  <c r="F2371" i="8"/>
  <c r="F2369" i="8"/>
  <c r="F2365" i="8"/>
  <c r="F2363" i="8"/>
  <c r="G2303" i="8"/>
  <c r="H2303" i="8"/>
  <c r="G2304" i="8"/>
  <c r="H2304" i="8"/>
  <c r="G2305" i="8"/>
  <c r="H2305" i="8"/>
  <c r="F2306" i="8"/>
  <c r="G2306" i="8"/>
  <c r="H2306" i="8"/>
  <c r="E2304" i="8"/>
  <c r="E2305" i="8"/>
  <c r="E2306" i="8"/>
  <c r="E2303" i="8"/>
  <c r="H2307" i="8"/>
  <c r="D2570" i="8"/>
  <c r="D2569" i="8"/>
  <c r="D2568" i="8"/>
  <c r="D2567" i="8"/>
  <c r="D2566" i="8"/>
  <c r="D1849" i="8"/>
  <c r="E1803" i="8"/>
  <c r="F1803" i="8"/>
  <c r="G1803" i="8"/>
  <c r="H1803" i="8"/>
  <c r="D1841" i="8"/>
  <c r="D1840" i="8"/>
  <c r="D1839" i="8"/>
  <c r="D1838" i="8"/>
  <c r="D1837" i="8"/>
  <c r="H1836" i="8"/>
  <c r="G1836" i="8"/>
  <c r="F1836" i="8"/>
  <c r="E1836" i="8"/>
  <c r="D1835" i="8"/>
  <c r="D1834" i="8"/>
  <c r="D1833" i="8"/>
  <c r="D1832" i="8"/>
  <c r="D1831" i="8"/>
  <c r="H1830" i="8"/>
  <c r="G1830" i="8"/>
  <c r="F1830" i="8"/>
  <c r="E1830" i="8"/>
  <c r="D1785" i="8"/>
  <c r="D1784" i="8"/>
  <c r="D1783" i="8"/>
  <c r="D1782" i="8"/>
  <c r="D1781" i="8"/>
  <c r="H1780" i="8"/>
  <c r="G1780" i="8"/>
  <c r="F1780" i="8"/>
  <c r="E1780" i="8"/>
  <c r="D1225" i="8"/>
  <c r="F908" i="8"/>
  <c r="F626" i="8"/>
  <c r="F627" i="8"/>
  <c r="E624" i="8"/>
  <c r="E458" i="8"/>
  <c r="F458" i="8"/>
  <c r="G458" i="8"/>
  <c r="H458" i="8"/>
  <c r="D472" i="8"/>
  <c r="D471" i="8"/>
  <c r="D470" i="8"/>
  <c r="D469" i="8"/>
  <c r="D468" i="8"/>
  <c r="H467" i="8"/>
  <c r="G467" i="8"/>
  <c r="F467" i="8"/>
  <c r="E467" i="8"/>
  <c r="F2305" i="8" l="1"/>
  <c r="D2305" i="8" s="1"/>
  <c r="G1844" i="8"/>
  <c r="E1844" i="8"/>
  <c r="H1844" i="8"/>
  <c r="F1844" i="8"/>
  <c r="F2367" i="8"/>
  <c r="F2361" i="8"/>
  <c r="F2385" i="8"/>
  <c r="F2403" i="8"/>
  <c r="F2373" i="8"/>
  <c r="D1836" i="8"/>
  <c r="F2535" i="8"/>
  <c r="D2306" i="8"/>
  <c r="D2304" i="8"/>
  <c r="D2565" i="8"/>
  <c r="F2303" i="8"/>
  <c r="F2565" i="8"/>
  <c r="D1780" i="8"/>
  <c r="D1830" i="8"/>
  <c r="D467" i="8"/>
  <c r="D2561" i="8" l="1"/>
  <c r="D2560" i="8"/>
  <c r="D2564" i="8"/>
  <c r="D2563" i="8"/>
  <c r="D2562" i="8"/>
  <c r="F1494" i="8"/>
  <c r="F1440" i="8"/>
  <c r="F950" i="8"/>
  <c r="D950" i="8" s="1"/>
  <c r="F944" i="8"/>
  <c r="D944" i="8" s="1"/>
  <c r="D959" i="8"/>
  <c r="D958" i="8"/>
  <c r="D957" i="8"/>
  <c r="D956" i="8"/>
  <c r="D955" i="8"/>
  <c r="H954" i="8"/>
  <c r="G954" i="8"/>
  <c r="F954" i="8"/>
  <c r="E954" i="8"/>
  <c r="D953" i="8"/>
  <c r="D952" i="8"/>
  <c r="D951" i="8"/>
  <c r="D949" i="8"/>
  <c r="H948" i="8"/>
  <c r="G948" i="8"/>
  <c r="E948" i="8"/>
  <c r="D947" i="8"/>
  <c r="D946" i="8"/>
  <c r="D945" i="8"/>
  <c r="D943" i="8"/>
  <c r="H942" i="8"/>
  <c r="G942" i="8"/>
  <c r="E942" i="8"/>
  <c r="D954" i="8" l="1"/>
  <c r="D942" i="8"/>
  <c r="F942" i="8"/>
  <c r="D2559" i="8"/>
  <c r="D948" i="8"/>
  <c r="F948" i="8"/>
  <c r="F824" i="8" l="1"/>
  <c r="E3686" i="8" l="1"/>
  <c r="F3686" i="8"/>
  <c r="G3686" i="8"/>
  <c r="H3686" i="8"/>
  <c r="E3687" i="8"/>
  <c r="F3687" i="8"/>
  <c r="G3687" i="8"/>
  <c r="H3687" i="8"/>
  <c r="E3688" i="8"/>
  <c r="F3688" i="8"/>
  <c r="G3688" i="8"/>
  <c r="H3688" i="8"/>
  <c r="E3689" i="8"/>
  <c r="F3689" i="8"/>
  <c r="G3689" i="8"/>
  <c r="H3689" i="8"/>
  <c r="E3690" i="8"/>
  <c r="F3690" i="8"/>
  <c r="G3690" i="8"/>
  <c r="H3690" i="8"/>
  <c r="D3696" i="8"/>
  <c r="D3690" i="8" s="1"/>
  <c r="D3695" i="8"/>
  <c r="D3689" i="8" s="1"/>
  <c r="D3694" i="8"/>
  <c r="D3688" i="8" s="1"/>
  <c r="D3693" i="8"/>
  <c r="D3687" i="8" s="1"/>
  <c r="D3692" i="8"/>
  <c r="D3686" i="8" s="1"/>
  <c r="H3691" i="8"/>
  <c r="H3685" i="8" s="1"/>
  <c r="G3691" i="8"/>
  <c r="G3685" i="8" s="1"/>
  <c r="F3691" i="8"/>
  <c r="F3685" i="8" s="1"/>
  <c r="E3691" i="8"/>
  <c r="E3685" i="8" s="1"/>
  <c r="D3417" i="8"/>
  <c r="D3418" i="8"/>
  <c r="D3414" i="8"/>
  <c r="D3415" i="8" l="1"/>
  <c r="D3413" i="8" s="1"/>
  <c r="D3691" i="8"/>
  <c r="D3685" i="8" s="1"/>
  <c r="D3509" i="8"/>
  <c r="D3508" i="8"/>
  <c r="H3317" i="8"/>
  <c r="E3281" i="8"/>
  <c r="F3281" i="8"/>
  <c r="G3281" i="8"/>
  <c r="E3283" i="8"/>
  <c r="F3283" i="8"/>
  <c r="G3283" i="8"/>
  <c r="H3283" i="8"/>
  <c r="E3284" i="8"/>
  <c r="F3284" i="8"/>
  <c r="G3284" i="8"/>
  <c r="H3284" i="8"/>
  <c r="G3280" i="8"/>
  <c r="F3280" i="8"/>
  <c r="E3280" i="8"/>
  <c r="E1533" i="8" l="1"/>
  <c r="F1533" i="8"/>
  <c r="G1533" i="8"/>
  <c r="H1533" i="8"/>
  <c r="E1534" i="8"/>
  <c r="G1534" i="8"/>
  <c r="H1534" i="8"/>
  <c r="E1536" i="8"/>
  <c r="F1536" i="8"/>
  <c r="G1536" i="8"/>
  <c r="H1536" i="8"/>
  <c r="E1537" i="8"/>
  <c r="F1537" i="8"/>
  <c r="G1537" i="8"/>
  <c r="H1537" i="8"/>
  <c r="D1747" i="8"/>
  <c r="D1746" i="8"/>
  <c r="D1745" i="8"/>
  <c r="D1744" i="8"/>
  <c r="D1743" i="8"/>
  <c r="H1742" i="8"/>
  <c r="G1742" i="8"/>
  <c r="F1742" i="8"/>
  <c r="E1742" i="8"/>
  <c r="E715" i="8"/>
  <c r="F715" i="8"/>
  <c r="G715" i="8"/>
  <c r="H715" i="8"/>
  <c r="E716" i="8"/>
  <c r="G716" i="8"/>
  <c r="H716" i="8"/>
  <c r="E718" i="8"/>
  <c r="F718" i="8"/>
  <c r="G718" i="8"/>
  <c r="H718" i="8"/>
  <c r="E719" i="8"/>
  <c r="G719" i="8"/>
  <c r="H719" i="8"/>
  <c r="F938" i="8"/>
  <c r="D938" i="8" s="1"/>
  <c r="D941" i="8"/>
  <c r="D940" i="8"/>
  <c r="D939" i="8"/>
  <c r="D937" i="8"/>
  <c r="H936" i="8"/>
  <c r="G936" i="8"/>
  <c r="E936" i="8"/>
  <c r="D935" i="8"/>
  <c r="D934" i="8"/>
  <c r="D933" i="8"/>
  <c r="D932" i="8"/>
  <c r="D931" i="8"/>
  <c r="H930" i="8"/>
  <c r="G930" i="8"/>
  <c r="F930" i="8"/>
  <c r="E930" i="8"/>
  <c r="F636" i="8"/>
  <c r="F630" i="8"/>
  <c r="F936" i="8" l="1"/>
  <c r="G1532" i="8"/>
  <c r="H1532" i="8"/>
  <c r="E1532" i="8"/>
  <c r="D719" i="8"/>
  <c r="H714" i="8"/>
  <c r="D718" i="8"/>
  <c r="D717" i="8"/>
  <c r="D715" i="8"/>
  <c r="D936" i="8"/>
  <c r="D1742" i="8"/>
  <c r="D930" i="8"/>
  <c r="F624" i="8"/>
  <c r="D699" i="8"/>
  <c r="D698" i="8"/>
  <c r="D697" i="8"/>
  <c r="D696" i="8"/>
  <c r="D695" i="8"/>
  <c r="H694" i="8"/>
  <c r="G694" i="8"/>
  <c r="F694" i="8"/>
  <c r="E694" i="8"/>
  <c r="D619" i="8"/>
  <c r="D618" i="8"/>
  <c r="D617" i="8"/>
  <c r="D616" i="8"/>
  <c r="D615" i="8"/>
  <c r="H614" i="8"/>
  <c r="G614" i="8"/>
  <c r="F614" i="8"/>
  <c r="E614" i="8"/>
  <c r="D694" i="8" l="1"/>
  <c r="D614" i="8"/>
  <c r="D3419" i="8"/>
  <c r="D3504" i="8" l="1"/>
  <c r="D3455" i="8"/>
  <c r="D3453" i="8"/>
  <c r="D3450" i="8"/>
  <c r="D3448" i="8"/>
  <c r="D3446" i="8"/>
  <c r="D3442" i="8"/>
  <c r="D3441" i="8"/>
  <c r="D3437" i="8"/>
  <c r="D3433" i="8"/>
  <c r="D3427" i="8"/>
  <c r="F1618" i="8" l="1"/>
  <c r="F1534" i="8" s="1"/>
  <c r="F1532" i="8" s="1"/>
  <c r="F866" i="8" l="1"/>
  <c r="F716" i="8" s="1"/>
  <c r="D716" i="8" l="1"/>
  <c r="F714" i="8"/>
  <c r="D3264" i="8"/>
  <c r="D3263" i="8"/>
  <c r="D3262" i="8"/>
  <c r="D3261" i="8"/>
  <c r="D3260" i="8"/>
  <c r="F3259" i="8"/>
  <c r="D3259" i="8" l="1"/>
  <c r="E3660" i="8"/>
  <c r="F3660" i="8"/>
  <c r="G3660" i="8"/>
  <c r="G3658" i="8" s="1"/>
  <c r="H3660" i="8"/>
  <c r="H3658" i="8" s="1"/>
  <c r="E2588" i="8" l="1"/>
  <c r="G2588" i="8"/>
  <c r="F2589" i="8"/>
  <c r="F2590" i="8"/>
  <c r="F2591" i="8"/>
  <c r="F2592" i="8"/>
  <c r="E2579" i="8"/>
  <c r="F2579" i="8"/>
  <c r="G2579" i="8"/>
  <c r="H2579" i="8"/>
  <c r="E2574" i="8"/>
  <c r="F2574" i="8"/>
  <c r="G2574" i="8"/>
  <c r="H2574" i="8"/>
  <c r="E2575" i="8"/>
  <c r="F2575" i="8"/>
  <c r="G2575" i="8"/>
  <c r="H2575" i="8"/>
  <c r="E2576" i="8"/>
  <c r="F2576" i="8"/>
  <c r="G2576" i="8"/>
  <c r="H2576" i="8"/>
  <c r="E2577" i="8"/>
  <c r="F2577" i="8"/>
  <c r="G2577" i="8"/>
  <c r="H2577" i="8"/>
  <c r="E2578" i="8"/>
  <c r="F2578" i="8"/>
  <c r="G2578" i="8"/>
  <c r="H2578" i="8"/>
  <c r="E2573" i="8"/>
  <c r="F2573" i="8"/>
  <c r="G2573" i="8"/>
  <c r="H2573" i="8"/>
  <c r="H2156" i="8"/>
  <c r="H2136" i="8"/>
  <c r="D2057" i="8"/>
  <c r="D2058" i="8"/>
  <c r="D2059" i="8"/>
  <c r="D2055" i="8"/>
  <c r="D2051" i="8"/>
  <c r="D2052" i="8"/>
  <c r="D2053" i="8"/>
  <c r="D2049" i="8"/>
  <c r="D2045" i="8"/>
  <c r="D2046" i="8"/>
  <c r="D2047" i="8"/>
  <c r="D2043" i="8"/>
  <c r="D2039" i="8"/>
  <c r="D2040" i="8"/>
  <c r="D2041" i="8"/>
  <c r="D2037" i="8"/>
  <c r="E1401" i="8"/>
  <c r="F1401" i="8"/>
  <c r="G1401" i="8"/>
  <c r="H1401" i="8"/>
  <c r="G1126" i="8"/>
  <c r="G1132" i="8"/>
  <c r="E1127" i="8"/>
  <c r="F1127" i="8"/>
  <c r="G1127" i="8"/>
  <c r="H1127" i="8"/>
  <c r="E1128" i="8"/>
  <c r="F1128" i="8"/>
  <c r="G1128" i="8"/>
  <c r="H1128" i="8"/>
  <c r="E1129" i="8"/>
  <c r="F1129" i="8"/>
  <c r="G1129" i="8"/>
  <c r="H1129" i="8"/>
  <c r="E1130" i="8"/>
  <c r="F1130" i="8"/>
  <c r="G1130" i="8"/>
  <c r="H1130" i="8"/>
  <c r="E1131" i="8"/>
  <c r="F1131" i="8"/>
  <c r="G1131" i="8"/>
  <c r="H1131" i="8"/>
  <c r="E1113" i="8"/>
  <c r="F1113" i="8"/>
  <c r="G1113" i="8"/>
  <c r="H1113" i="8"/>
  <c r="E1114" i="8"/>
  <c r="F1114" i="8"/>
  <c r="G1114" i="8"/>
  <c r="H1114" i="8"/>
  <c r="E1115" i="8"/>
  <c r="F1115" i="8"/>
  <c r="G1115" i="8"/>
  <c r="H1115" i="8"/>
  <c r="E1116" i="8"/>
  <c r="F1116" i="8"/>
  <c r="G1116" i="8"/>
  <c r="H1116" i="8"/>
  <c r="E1117" i="8"/>
  <c r="F1117" i="8"/>
  <c r="G1117" i="8"/>
  <c r="H1117" i="8"/>
  <c r="D1114" i="8"/>
  <c r="D1115" i="8"/>
  <c r="D1116" i="8"/>
  <c r="D1117" i="8"/>
  <c r="E168" i="8"/>
  <c r="F168" i="8"/>
  <c r="G168" i="8"/>
  <c r="H168" i="8"/>
  <c r="E169" i="8"/>
  <c r="F169" i="8"/>
  <c r="G169" i="8"/>
  <c r="H169" i="8"/>
  <c r="E170" i="8"/>
  <c r="F170" i="8"/>
  <c r="G170" i="8"/>
  <c r="H170" i="8"/>
  <c r="E171" i="8"/>
  <c r="F171" i="8"/>
  <c r="G171" i="8"/>
  <c r="H171" i="8"/>
  <c r="E172" i="8"/>
  <c r="G172" i="8"/>
  <c r="H172" i="8"/>
  <c r="F3658" i="8"/>
  <c r="D3665" i="8"/>
  <c r="D3666" i="8"/>
  <c r="D3667" i="8"/>
  <c r="D3668" i="8"/>
  <c r="D3669" i="8"/>
  <c r="D3670" i="8"/>
  <c r="D3671" i="8"/>
  <c r="D3672" i="8"/>
  <c r="D3673" i="8"/>
  <c r="D3674" i="8"/>
  <c r="D3675" i="8"/>
  <c r="D3676" i="8"/>
  <c r="D3677" i="8"/>
  <c r="D3678" i="8"/>
  <c r="D3679" i="8"/>
  <c r="D3680" i="8"/>
  <c r="D3681" i="8"/>
  <c r="D3682" i="8"/>
  <c r="D3664" i="8"/>
  <c r="D3663" i="8"/>
  <c r="D3662" i="8"/>
  <c r="D3661" i="8"/>
  <c r="D3659" i="8"/>
  <c r="E3658" i="8"/>
  <c r="E3636" i="8"/>
  <c r="F3636" i="8"/>
  <c r="G3636" i="8"/>
  <c r="H3636" i="8"/>
  <c r="D3641" i="8"/>
  <c r="D3642" i="8"/>
  <c r="D3643" i="8"/>
  <c r="D3644" i="8"/>
  <c r="D3645" i="8"/>
  <c r="D3646" i="8"/>
  <c r="D3647" i="8"/>
  <c r="D3648" i="8"/>
  <c r="D3649" i="8"/>
  <c r="D3650" i="8"/>
  <c r="D3651" i="8"/>
  <c r="D3652" i="8"/>
  <c r="D3653" i="8"/>
  <c r="D3654" i="8"/>
  <c r="D3655" i="8"/>
  <c r="D3640" i="8"/>
  <c r="D3639" i="8"/>
  <c r="D3638" i="8"/>
  <c r="D3637" i="8"/>
  <c r="D3635" i="8"/>
  <c r="E3634" i="8"/>
  <c r="D3456" i="8"/>
  <c r="D3457" i="8"/>
  <c r="D3458" i="8"/>
  <c r="D3459" i="8"/>
  <c r="D3460" i="8"/>
  <c r="D3461" i="8"/>
  <c r="D3462" i="8"/>
  <c r="D3463" i="8"/>
  <c r="D3464" i="8"/>
  <c r="D3465" i="8"/>
  <c r="D3466" i="8"/>
  <c r="D3467" i="8"/>
  <c r="D3468" i="8"/>
  <c r="D3469" i="8"/>
  <c r="D3470" i="8"/>
  <c r="D3471" i="8"/>
  <c r="D3472" i="8"/>
  <c r="D3473" i="8"/>
  <c r="D3474" i="8"/>
  <c r="D3475" i="8"/>
  <c r="D3476" i="8"/>
  <c r="D3477" i="8"/>
  <c r="D3478" i="8"/>
  <c r="D3479" i="8"/>
  <c r="D3480" i="8"/>
  <c r="D3481" i="8"/>
  <c r="D3482" i="8"/>
  <c r="D3483" i="8"/>
  <c r="D3484" i="8"/>
  <c r="D3485" i="8"/>
  <c r="D3486" i="8"/>
  <c r="D3487" i="8"/>
  <c r="D3488" i="8"/>
  <c r="D3489" i="8"/>
  <c r="D3490" i="8"/>
  <c r="D3491" i="8"/>
  <c r="D3492" i="8"/>
  <c r="D3493" i="8"/>
  <c r="D3494" i="8"/>
  <c r="D3495" i="8"/>
  <c r="D3496" i="8"/>
  <c r="D3497" i="8"/>
  <c r="D3498" i="8"/>
  <c r="D3499" i="8"/>
  <c r="D3500" i="8"/>
  <c r="D3501" i="8"/>
  <c r="D3502" i="8"/>
  <c r="D3503" i="8"/>
  <c r="D3505" i="8"/>
  <c r="D3506" i="8"/>
  <c r="D3507" i="8"/>
  <c r="F2594" i="8"/>
  <c r="F2600" i="8"/>
  <c r="F2612" i="8"/>
  <c r="F2618" i="8"/>
  <c r="F2624" i="8"/>
  <c r="F2630" i="8"/>
  <c r="F2636" i="8"/>
  <c r="F3700" i="8" l="1"/>
  <c r="G3634" i="8"/>
  <c r="H3634" i="8"/>
  <c r="F3634" i="8"/>
  <c r="D3636" i="8"/>
  <c r="D3660" i="8"/>
  <c r="D3658" i="8" s="1"/>
  <c r="D3634" i="8" l="1"/>
  <c r="E2120" i="8"/>
  <c r="F2120" i="8"/>
  <c r="G2120" i="8"/>
  <c r="H2120" i="8"/>
  <c r="E2122" i="8"/>
  <c r="F2122" i="8"/>
  <c r="G2122" i="8"/>
  <c r="H2122" i="8"/>
  <c r="E2124" i="8"/>
  <c r="F2124" i="8"/>
  <c r="G2124" i="8"/>
  <c r="H2124" i="8"/>
  <c r="E2126" i="8"/>
  <c r="F2126" i="8"/>
  <c r="G2126" i="8"/>
  <c r="H2126" i="8"/>
  <c r="E2128" i="8"/>
  <c r="F2128" i="8"/>
  <c r="G2128" i="8"/>
  <c r="H2128" i="8"/>
  <c r="E2146" i="8"/>
  <c r="G2146" i="8"/>
  <c r="H2146" i="8"/>
  <c r="E2148" i="8"/>
  <c r="G2148" i="8"/>
  <c r="H2148" i="8"/>
  <c r="E2150" i="8"/>
  <c r="F2150" i="8"/>
  <c r="G2150" i="8"/>
  <c r="H2150" i="8"/>
  <c r="E2152" i="8"/>
  <c r="F2152" i="8"/>
  <c r="G2152" i="8"/>
  <c r="H2152" i="8"/>
  <c r="E2154" i="8"/>
  <c r="F2154" i="8"/>
  <c r="G2154" i="8"/>
  <c r="H2154" i="8"/>
  <c r="D2157" i="8"/>
  <c r="D2158" i="8"/>
  <c r="D2159" i="8"/>
  <c r="D2160" i="8"/>
  <c r="D2161" i="8"/>
  <c r="D2165" i="8"/>
  <c r="D2166" i="8"/>
  <c r="D2167" i="8"/>
  <c r="D2190" i="8"/>
  <c r="D2192" i="8"/>
  <c r="D2193" i="8"/>
  <c r="D2194" i="8"/>
  <c r="D2195" i="8"/>
  <c r="D2218" i="8"/>
  <c r="D2220" i="8"/>
  <c r="D2222" i="8"/>
  <c r="D2224" i="8"/>
  <c r="D2226" i="8"/>
  <c r="D2250" i="8"/>
  <c r="D2252" i="8"/>
  <c r="D2254" i="8"/>
  <c r="D2256" i="8"/>
  <c r="D2258" i="8"/>
  <c r="D2154" i="8" l="1"/>
  <c r="D2150" i="8"/>
  <c r="D2152" i="8"/>
  <c r="E483" i="8"/>
  <c r="G483" i="8"/>
  <c r="H483" i="8"/>
  <c r="E486" i="8"/>
  <c r="F486" i="8"/>
  <c r="F482" i="8" s="1"/>
  <c r="G486" i="8"/>
  <c r="H486" i="8"/>
  <c r="E487" i="8"/>
  <c r="G487" i="8"/>
  <c r="H487" i="8"/>
  <c r="D1776" i="8"/>
  <c r="D1777" i="8"/>
  <c r="D1778" i="8"/>
  <c r="D1779" i="8"/>
  <c r="D1770" i="8"/>
  <c r="D1771" i="8"/>
  <c r="D1772" i="8"/>
  <c r="D1773" i="8"/>
  <c r="D1758" i="8"/>
  <c r="D1759" i="8"/>
  <c r="D1760" i="8"/>
  <c r="D1761" i="8"/>
  <c r="D1764" i="8"/>
  <c r="D1765" i="8"/>
  <c r="D1766" i="8"/>
  <c r="D1767" i="8"/>
  <c r="D1741" i="8"/>
  <c r="D1740" i="8"/>
  <c r="D1739" i="8"/>
  <c r="D1738" i="8"/>
  <c r="D1737" i="8"/>
  <c r="H1736" i="8"/>
  <c r="G1736" i="8"/>
  <c r="F1736" i="8"/>
  <c r="E1736" i="8"/>
  <c r="D1735" i="8"/>
  <c r="D1734" i="8"/>
  <c r="D1733" i="8"/>
  <c r="D1732" i="8"/>
  <c r="D1731" i="8"/>
  <c r="H1730" i="8"/>
  <c r="G1730" i="8"/>
  <c r="F1730" i="8"/>
  <c r="E1730" i="8"/>
  <c r="D1729" i="8"/>
  <c r="D1728" i="8"/>
  <c r="D1727" i="8"/>
  <c r="D1726" i="8"/>
  <c r="D1725" i="8"/>
  <c r="H1724" i="8"/>
  <c r="G1724" i="8"/>
  <c r="F1724" i="8"/>
  <c r="E1724" i="8"/>
  <c r="D1723" i="8"/>
  <c r="D1722" i="8"/>
  <c r="D1721" i="8"/>
  <c r="D1720" i="8"/>
  <c r="D1719" i="8"/>
  <c r="H1718" i="8"/>
  <c r="G1718" i="8"/>
  <c r="F1718" i="8"/>
  <c r="E1718" i="8"/>
  <c r="D1717" i="8"/>
  <c r="D1716" i="8"/>
  <c r="D1715" i="8"/>
  <c r="D1714" i="8"/>
  <c r="D1713" i="8"/>
  <c r="H1712" i="8"/>
  <c r="G1712" i="8"/>
  <c r="F1712" i="8"/>
  <c r="E1712" i="8"/>
  <c r="D1711" i="8"/>
  <c r="D1710" i="8"/>
  <c r="D1709" i="8"/>
  <c r="D1708" i="8"/>
  <c r="D1707" i="8"/>
  <c r="H1706" i="8"/>
  <c r="G1706" i="8"/>
  <c r="F1706" i="8"/>
  <c r="E1706" i="8"/>
  <c r="D1705" i="8"/>
  <c r="D1704" i="8"/>
  <c r="D1703" i="8"/>
  <c r="D1702" i="8"/>
  <c r="D1701" i="8"/>
  <c r="H1700" i="8"/>
  <c r="G1700" i="8"/>
  <c r="F1700" i="8"/>
  <c r="E1700" i="8"/>
  <c r="D1699" i="8"/>
  <c r="D1698" i="8"/>
  <c r="D1697" i="8"/>
  <c r="D1696" i="8"/>
  <c r="D1695" i="8"/>
  <c r="H1694" i="8"/>
  <c r="G1694" i="8"/>
  <c r="F1694" i="8"/>
  <c r="E1694" i="8"/>
  <c r="D1693" i="8"/>
  <c r="D1692" i="8"/>
  <c r="D1691" i="8"/>
  <c r="D1690" i="8"/>
  <c r="D1689" i="8"/>
  <c r="H1688" i="8"/>
  <c r="G1688" i="8"/>
  <c r="F1688" i="8"/>
  <c r="E1688" i="8"/>
  <c r="D1687" i="8"/>
  <c r="D1686" i="8"/>
  <c r="D1685" i="8"/>
  <c r="D1684" i="8"/>
  <c r="D1683" i="8"/>
  <c r="H1682" i="8"/>
  <c r="G1682" i="8"/>
  <c r="F1682" i="8"/>
  <c r="E1682" i="8"/>
  <c r="D1681" i="8"/>
  <c r="D1680" i="8"/>
  <c r="D1679" i="8"/>
  <c r="D1678" i="8"/>
  <c r="D1677" i="8"/>
  <c r="H1676" i="8"/>
  <c r="G1676" i="8"/>
  <c r="F1676" i="8"/>
  <c r="E1676" i="8"/>
  <c r="D1675" i="8"/>
  <c r="D1674" i="8"/>
  <c r="D1673" i="8"/>
  <c r="D1672" i="8"/>
  <c r="D1671" i="8"/>
  <c r="H1670" i="8"/>
  <c r="G1670" i="8"/>
  <c r="F1670" i="8"/>
  <c r="E1670" i="8"/>
  <c r="D1669" i="8"/>
  <c r="D1668" i="8"/>
  <c r="D1667" i="8"/>
  <c r="D1666" i="8"/>
  <c r="D1665" i="8"/>
  <c r="H1664" i="8"/>
  <c r="G1664" i="8"/>
  <c r="F1664" i="8"/>
  <c r="E1664" i="8"/>
  <c r="D1663" i="8"/>
  <c r="D1662" i="8"/>
  <c r="D1661" i="8"/>
  <c r="D1660" i="8"/>
  <c r="D1659" i="8"/>
  <c r="H1658" i="8"/>
  <c r="G1658" i="8"/>
  <c r="F1658" i="8"/>
  <c r="E1658" i="8"/>
  <c r="D1657" i="8"/>
  <c r="D1656" i="8"/>
  <c r="D1655" i="8"/>
  <c r="D1654" i="8"/>
  <c r="D1653" i="8"/>
  <c r="H1652" i="8"/>
  <c r="G1652" i="8"/>
  <c r="F1652" i="8"/>
  <c r="E1652" i="8"/>
  <c r="D1651" i="8"/>
  <c r="D1650" i="8"/>
  <c r="D1649" i="8"/>
  <c r="D1648" i="8"/>
  <c r="D1647" i="8"/>
  <c r="H1646" i="8"/>
  <c r="G1646" i="8"/>
  <c r="F1646" i="8"/>
  <c r="E1646" i="8"/>
  <c r="D1645" i="8"/>
  <c r="D1644" i="8"/>
  <c r="D1643" i="8"/>
  <c r="D1642" i="8"/>
  <c r="D1641" i="8"/>
  <c r="H1640" i="8"/>
  <c r="G1640" i="8"/>
  <c r="F1640" i="8"/>
  <c r="E1640" i="8"/>
  <c r="D1639" i="8"/>
  <c r="D1638" i="8"/>
  <c r="D1637" i="8"/>
  <c r="D1636" i="8"/>
  <c r="D1635" i="8"/>
  <c r="H1634" i="8"/>
  <c r="G1634" i="8"/>
  <c r="F1634" i="8"/>
  <c r="E1634" i="8"/>
  <c r="D1633" i="8"/>
  <c r="D1632" i="8"/>
  <c r="D1631" i="8"/>
  <c r="D1630" i="8"/>
  <c r="D1629" i="8"/>
  <c r="H1628" i="8"/>
  <c r="G1628" i="8"/>
  <c r="F1628" i="8"/>
  <c r="E1628" i="8"/>
  <c r="D1627" i="8"/>
  <c r="D1626" i="8"/>
  <c r="D1625" i="8"/>
  <c r="D1624" i="8"/>
  <c r="D1623" i="8"/>
  <c r="H1622" i="8"/>
  <c r="G1622" i="8"/>
  <c r="F1622" i="8"/>
  <c r="E1622" i="8"/>
  <c r="D1621" i="8"/>
  <c r="D1620" i="8"/>
  <c r="D1619" i="8"/>
  <c r="D1618" i="8"/>
  <c r="D1617" i="8"/>
  <c r="H1616" i="8"/>
  <c r="G1616" i="8"/>
  <c r="F1616" i="8"/>
  <c r="E1616" i="8"/>
  <c r="D1615" i="8"/>
  <c r="D1614" i="8"/>
  <c r="D1613" i="8"/>
  <c r="D1612" i="8"/>
  <c r="D1611" i="8"/>
  <c r="H1610" i="8"/>
  <c r="G1610" i="8"/>
  <c r="F1610" i="8"/>
  <c r="E1610" i="8"/>
  <c r="D1609" i="8"/>
  <c r="D1608" i="8"/>
  <c r="D1607" i="8"/>
  <c r="D1606" i="8"/>
  <c r="D1605" i="8"/>
  <c r="H1604" i="8"/>
  <c r="G1604" i="8"/>
  <c r="F1604" i="8"/>
  <c r="E1604" i="8"/>
  <c r="D1603" i="8"/>
  <c r="D1602" i="8"/>
  <c r="D1601" i="8"/>
  <c r="D1600" i="8"/>
  <c r="D1599" i="8"/>
  <c r="H1598" i="8"/>
  <c r="G1598" i="8"/>
  <c r="F1598" i="8"/>
  <c r="E1598" i="8"/>
  <c r="D1597" i="8"/>
  <c r="D1596" i="8"/>
  <c r="D1595" i="8"/>
  <c r="D1594" i="8"/>
  <c r="D1593" i="8"/>
  <c r="H1592" i="8"/>
  <c r="G1592" i="8"/>
  <c r="F1592" i="8"/>
  <c r="E1592" i="8"/>
  <c r="D1591" i="8"/>
  <c r="D1590" i="8"/>
  <c r="D1589" i="8"/>
  <c r="D1588" i="8"/>
  <c r="D1587" i="8"/>
  <c r="H1586" i="8"/>
  <c r="G1586" i="8"/>
  <c r="F1586" i="8"/>
  <c r="E1586" i="8"/>
  <c r="D1585" i="8"/>
  <c r="D1584" i="8"/>
  <c r="D1583" i="8"/>
  <c r="D1582" i="8"/>
  <c r="D1581" i="8"/>
  <c r="H1580" i="8"/>
  <c r="G1580" i="8"/>
  <c r="F1580" i="8"/>
  <c r="E1580" i="8"/>
  <c r="D1579" i="8"/>
  <c r="D1578" i="8"/>
  <c r="D1577" i="8"/>
  <c r="D1576" i="8"/>
  <c r="D1575" i="8"/>
  <c r="H1574" i="8"/>
  <c r="G1574" i="8"/>
  <c r="F1574" i="8"/>
  <c r="E1574" i="8"/>
  <c r="D1573" i="8"/>
  <c r="D1572" i="8"/>
  <c r="D1571" i="8"/>
  <c r="D1570" i="8"/>
  <c r="D1569" i="8"/>
  <c r="H1568" i="8"/>
  <c r="G1568" i="8"/>
  <c r="F1568" i="8"/>
  <c r="E1568" i="8"/>
  <c r="D1567" i="8"/>
  <c r="D1566" i="8"/>
  <c r="D1565" i="8"/>
  <c r="D1564" i="8"/>
  <c r="D1563" i="8"/>
  <c r="H1562" i="8"/>
  <c r="G1562" i="8"/>
  <c r="F1562" i="8"/>
  <c r="E1562" i="8"/>
  <c r="D1561" i="8"/>
  <c r="D1560" i="8"/>
  <c r="D1559" i="8"/>
  <c r="D1558" i="8"/>
  <c r="D1557" i="8"/>
  <c r="H1556" i="8"/>
  <c r="G1556" i="8"/>
  <c r="F1556" i="8"/>
  <c r="E1556" i="8"/>
  <c r="D1555" i="8"/>
  <c r="D1554" i="8"/>
  <c r="D1553" i="8"/>
  <c r="D1552" i="8"/>
  <c r="D1551" i="8"/>
  <c r="H1550" i="8"/>
  <c r="G1550" i="8"/>
  <c r="F1550" i="8"/>
  <c r="E1550" i="8"/>
  <c r="D1549" i="8"/>
  <c r="D1548" i="8"/>
  <c r="D1547" i="8"/>
  <c r="D1546" i="8"/>
  <c r="D1545" i="8"/>
  <c r="H1544" i="8"/>
  <c r="G1544" i="8"/>
  <c r="F1544" i="8"/>
  <c r="E1544" i="8"/>
  <c r="D1540" i="8"/>
  <c r="D1541" i="8"/>
  <c r="D1542" i="8"/>
  <c r="D1543" i="8"/>
  <c r="D1539" i="8"/>
  <c r="E1538" i="8"/>
  <c r="F1538" i="8"/>
  <c r="G1538" i="8"/>
  <c r="H1538" i="8"/>
  <c r="D1515" i="8"/>
  <c r="D1514" i="8"/>
  <c r="D1513" i="8"/>
  <c r="D1512" i="8"/>
  <c r="D1511" i="8"/>
  <c r="H1510" i="8"/>
  <c r="G1510" i="8"/>
  <c r="F1510" i="8"/>
  <c r="E1510" i="8"/>
  <c r="D1509" i="8"/>
  <c r="D1508" i="8"/>
  <c r="D1507" i="8"/>
  <c r="D1506" i="8"/>
  <c r="D1505" i="8"/>
  <c r="H1504" i="8"/>
  <c r="G1504" i="8"/>
  <c r="F1504" i="8"/>
  <c r="E1504" i="8"/>
  <c r="D1503" i="8"/>
  <c r="D1502" i="8"/>
  <c r="D1501" i="8"/>
  <c r="D1500" i="8"/>
  <c r="D1499" i="8"/>
  <c r="H1498" i="8"/>
  <c r="G1498" i="8"/>
  <c r="F1498" i="8"/>
  <c r="E1498" i="8"/>
  <c r="D1497" i="8"/>
  <c r="D1496" i="8"/>
  <c r="D1495" i="8"/>
  <c r="D1494" i="8"/>
  <c r="D1493" i="8"/>
  <c r="H1492" i="8"/>
  <c r="G1492" i="8"/>
  <c r="F1492" i="8"/>
  <c r="E1492" i="8"/>
  <c r="D1491" i="8"/>
  <c r="D1490" i="8"/>
  <c r="D1489" i="8"/>
  <c r="D1488" i="8"/>
  <c r="D1487" i="8"/>
  <c r="H1486" i="8"/>
  <c r="G1486" i="8"/>
  <c r="F1486" i="8"/>
  <c r="E1486" i="8"/>
  <c r="D1485" i="8"/>
  <c r="D1484" i="8"/>
  <c r="D1483" i="8"/>
  <c r="D1482" i="8"/>
  <c r="D1481" i="8"/>
  <c r="H1480" i="8"/>
  <c r="G1480" i="8"/>
  <c r="F1480" i="8"/>
  <c r="E1480" i="8"/>
  <c r="D1479" i="8"/>
  <c r="D1478" i="8"/>
  <c r="D1477" i="8"/>
  <c r="D1476" i="8"/>
  <c r="D1475" i="8"/>
  <c r="H1474" i="8"/>
  <c r="G1474" i="8"/>
  <c r="F1474" i="8"/>
  <c r="E1474" i="8"/>
  <c r="D1473" i="8"/>
  <c r="D1472" i="8"/>
  <c r="D1471" i="8"/>
  <c r="D1470" i="8"/>
  <c r="D1469" i="8"/>
  <c r="H1468" i="8"/>
  <c r="G1468" i="8"/>
  <c r="F1468" i="8"/>
  <c r="E1468" i="8"/>
  <c r="D1467" i="8"/>
  <c r="D1466" i="8"/>
  <c r="D1465" i="8"/>
  <c r="D1464" i="8"/>
  <c r="D1463" i="8"/>
  <c r="H1462" i="8"/>
  <c r="G1462" i="8"/>
  <c r="F1462" i="8"/>
  <c r="E1462" i="8"/>
  <c r="D1461" i="8"/>
  <c r="D1460" i="8"/>
  <c r="D1459" i="8"/>
  <c r="D1458" i="8"/>
  <c r="D1457" i="8"/>
  <c r="H1456" i="8"/>
  <c r="G1456" i="8"/>
  <c r="F1456" i="8"/>
  <c r="E1456" i="8"/>
  <c r="D1455" i="8"/>
  <c r="D1454" i="8"/>
  <c r="D1453" i="8"/>
  <c r="D1452" i="8"/>
  <c r="D1451" i="8"/>
  <c r="H1450" i="8"/>
  <c r="G1450" i="8"/>
  <c r="F1450" i="8"/>
  <c r="E1450" i="8"/>
  <c r="D1449" i="8"/>
  <c r="D1448" i="8"/>
  <c r="D1447" i="8"/>
  <c r="D1446" i="8"/>
  <c r="D1445" i="8"/>
  <c r="H1444" i="8"/>
  <c r="G1444" i="8"/>
  <c r="F1444" i="8"/>
  <c r="E1444" i="8"/>
  <c r="D1443" i="8"/>
  <c r="D1442" i="8"/>
  <c r="D1441" i="8"/>
  <c r="D1440" i="8"/>
  <c r="D1439" i="8"/>
  <c r="H1438" i="8"/>
  <c r="G1438" i="8"/>
  <c r="F1438" i="8"/>
  <c r="E1438" i="8"/>
  <c r="D1437" i="8"/>
  <c r="D1436" i="8"/>
  <c r="D1435" i="8"/>
  <c r="D1434" i="8"/>
  <c r="D1433" i="8"/>
  <c r="H1432" i="8"/>
  <c r="G1432" i="8"/>
  <c r="F1432" i="8"/>
  <c r="E1432" i="8"/>
  <c r="D1431" i="8"/>
  <c r="D1430" i="8"/>
  <c r="D1429" i="8"/>
  <c r="D1428" i="8"/>
  <c r="D1427" i="8"/>
  <c r="H1426" i="8"/>
  <c r="G1426" i="8"/>
  <c r="F1426" i="8"/>
  <c r="E1426" i="8"/>
  <c r="D1425" i="8"/>
  <c r="D1424" i="8"/>
  <c r="D1423" i="8"/>
  <c r="D1422" i="8"/>
  <c r="D1421" i="8"/>
  <c r="H1420" i="8"/>
  <c r="G1420" i="8"/>
  <c r="F1420" i="8"/>
  <c r="E1420" i="8"/>
  <c r="D1419" i="8"/>
  <c r="D1418" i="8"/>
  <c r="D1417" i="8"/>
  <c r="D1416" i="8"/>
  <c r="D1415" i="8"/>
  <c r="H1414" i="8"/>
  <c r="G1414" i="8"/>
  <c r="F1414" i="8"/>
  <c r="E1414" i="8"/>
  <c r="D1413" i="8"/>
  <c r="D1412" i="8"/>
  <c r="D1411" i="8"/>
  <c r="D1410" i="8"/>
  <c r="D1409" i="8"/>
  <c r="H1408" i="8"/>
  <c r="G1408" i="8"/>
  <c r="F1408" i="8"/>
  <c r="E1408" i="8"/>
  <c r="D1404" i="8"/>
  <c r="D1405" i="8"/>
  <c r="D1406" i="8"/>
  <c r="D1407" i="8"/>
  <c r="D1403" i="8"/>
  <c r="E1402" i="8"/>
  <c r="F1402" i="8"/>
  <c r="G1402" i="8"/>
  <c r="H1402" i="8"/>
  <c r="F1226" i="8"/>
  <c r="F1232" i="8"/>
  <c r="F1238" i="8"/>
  <c r="F1244" i="8"/>
  <c r="F1250" i="8"/>
  <c r="F1256" i="8"/>
  <c r="F1262" i="8"/>
  <c r="F1268" i="8"/>
  <c r="F1274" i="8"/>
  <c r="F1280" i="8"/>
  <c r="F1286" i="8"/>
  <c r="F1292" i="8"/>
  <c r="F1298" i="8"/>
  <c r="F1304" i="8"/>
  <c r="F1310" i="8"/>
  <c r="F1316" i="8"/>
  <c r="F1322" i="8"/>
  <c r="F1328" i="8"/>
  <c r="F1334" i="8"/>
  <c r="F1340" i="8"/>
  <c r="F1346" i="8"/>
  <c r="F1352" i="8"/>
  <c r="F1358" i="8"/>
  <c r="F1364" i="8"/>
  <c r="F1370" i="8"/>
  <c r="F1376" i="8"/>
  <c r="F1382" i="8"/>
  <c r="F1388" i="8"/>
  <c r="F1221" i="8"/>
  <c r="F1222" i="8"/>
  <c r="F1224" i="8"/>
  <c r="D1535" i="8" l="1"/>
  <c r="G482" i="8"/>
  <c r="H482" i="8"/>
  <c r="E482" i="8"/>
  <c r="D1537" i="8"/>
  <c r="D1533" i="8"/>
  <c r="D1536" i="8"/>
  <c r="D1534" i="8"/>
  <c r="D1724" i="8"/>
  <c r="D1556" i="8"/>
  <c r="D1468" i="8"/>
  <c r="D1706" i="8"/>
  <c r="D1730" i="8"/>
  <c r="D1450" i="8"/>
  <c r="D1456" i="8"/>
  <c r="D1498" i="8"/>
  <c r="D1562" i="8"/>
  <c r="D1640" i="8"/>
  <c r="D1670" i="8"/>
  <c r="D1712" i="8"/>
  <c r="D1736" i="8"/>
  <c r="D1550" i="8"/>
  <c r="D1610" i="8"/>
  <c r="D1658" i="8"/>
  <c r="D1694" i="8"/>
  <c r="D1414" i="8"/>
  <c r="D1438" i="8"/>
  <c r="D1462" i="8"/>
  <c r="D1474" i="8"/>
  <c r="D1504" i="8"/>
  <c r="D1538" i="8"/>
  <c r="D1568" i="8"/>
  <c r="D1580" i="8"/>
  <c r="D1604" i="8"/>
  <c r="D1616" i="8"/>
  <c r="D1652" i="8"/>
  <c r="D1676" i="8"/>
  <c r="D1688" i="8"/>
  <c r="D1426" i="8"/>
  <c r="D1486" i="8"/>
  <c r="D1592" i="8"/>
  <c r="D1646" i="8"/>
  <c r="D1408" i="8"/>
  <c r="D1420" i="8"/>
  <c r="D1480" i="8"/>
  <c r="D1574" i="8"/>
  <c r="D1586" i="8"/>
  <c r="D1598" i="8"/>
  <c r="D1622" i="8"/>
  <c r="D1634" i="8"/>
  <c r="D1664" i="8"/>
  <c r="D1682" i="8"/>
  <c r="D1700" i="8"/>
  <c r="D1718" i="8"/>
  <c r="D1628" i="8"/>
  <c r="D1544" i="8"/>
  <c r="D1444" i="8"/>
  <c r="D1492" i="8"/>
  <c r="D1510" i="8"/>
  <c r="D1432" i="8"/>
  <c r="D1402" i="8"/>
  <c r="D1532" i="8" l="1"/>
  <c r="D1393" i="8"/>
  <c r="D1392" i="8"/>
  <c r="D1391" i="8"/>
  <c r="D1390" i="8"/>
  <c r="D1389" i="8"/>
  <c r="H1388" i="8"/>
  <c r="G1388" i="8"/>
  <c r="E1388" i="8"/>
  <c r="D1387" i="8"/>
  <c r="D1386" i="8"/>
  <c r="D1385" i="8"/>
  <c r="D1384" i="8"/>
  <c r="D1383" i="8"/>
  <c r="H1382" i="8"/>
  <c r="G1382" i="8"/>
  <c r="E1382" i="8"/>
  <c r="D1381" i="8"/>
  <c r="D1380" i="8"/>
  <c r="D1379" i="8"/>
  <c r="D1378" i="8"/>
  <c r="D1377" i="8"/>
  <c r="H1376" i="8"/>
  <c r="G1376" i="8"/>
  <c r="E1376" i="8"/>
  <c r="D1375" i="8"/>
  <c r="D1374" i="8"/>
  <c r="D1373" i="8"/>
  <c r="D1372" i="8"/>
  <c r="D1371" i="8"/>
  <c r="H1370" i="8"/>
  <c r="G1370" i="8"/>
  <c r="E1370" i="8"/>
  <c r="D1369" i="8"/>
  <c r="D1368" i="8"/>
  <c r="D1367" i="8"/>
  <c r="D1366" i="8"/>
  <c r="D1365" i="8"/>
  <c r="H1364" i="8"/>
  <c r="G1364" i="8"/>
  <c r="E1364" i="8"/>
  <c r="D1363" i="8"/>
  <c r="D1362" i="8"/>
  <c r="D1361" i="8"/>
  <c r="D1360" i="8"/>
  <c r="D1359" i="8"/>
  <c r="H1358" i="8"/>
  <c r="G1358" i="8"/>
  <c r="E1358" i="8"/>
  <c r="D1357" i="8"/>
  <c r="D1356" i="8"/>
  <c r="D1355" i="8"/>
  <c r="D1354" i="8"/>
  <c r="D1353" i="8"/>
  <c r="H1352" i="8"/>
  <c r="G1352" i="8"/>
  <c r="E1352" i="8"/>
  <c r="D1351" i="8"/>
  <c r="D1350" i="8"/>
  <c r="D1349" i="8"/>
  <c r="D1348" i="8"/>
  <c r="D1347" i="8"/>
  <c r="H1346" i="8"/>
  <c r="G1346" i="8"/>
  <c r="E1346" i="8"/>
  <c r="D1345" i="8"/>
  <c r="D1344" i="8"/>
  <c r="D1343" i="8"/>
  <c r="D1342" i="8"/>
  <c r="D1341" i="8"/>
  <c r="H1340" i="8"/>
  <c r="G1340" i="8"/>
  <c r="E1340" i="8"/>
  <c r="D1339" i="8"/>
  <c r="D1338" i="8"/>
  <c r="D1337" i="8"/>
  <c r="D1336" i="8"/>
  <c r="D1335" i="8"/>
  <c r="H1334" i="8"/>
  <c r="G1334" i="8"/>
  <c r="E1334" i="8"/>
  <c r="D1333" i="8"/>
  <c r="D1332" i="8"/>
  <c r="D1331" i="8"/>
  <c r="D1330" i="8"/>
  <c r="D1329" i="8"/>
  <c r="H1328" i="8"/>
  <c r="G1328" i="8"/>
  <c r="E1328" i="8"/>
  <c r="D1327" i="8"/>
  <c r="D1326" i="8"/>
  <c r="D1325" i="8"/>
  <c r="D1324" i="8"/>
  <c r="D1323" i="8"/>
  <c r="H1322" i="8"/>
  <c r="G1322" i="8"/>
  <c r="E1322" i="8"/>
  <c r="D1321" i="8"/>
  <c r="D1320" i="8"/>
  <c r="D1319" i="8"/>
  <c r="D1318" i="8"/>
  <c r="D1317" i="8"/>
  <c r="H1316" i="8"/>
  <c r="G1316" i="8"/>
  <c r="E1316" i="8"/>
  <c r="D1315" i="8"/>
  <c r="D1314" i="8"/>
  <c r="D1313" i="8"/>
  <c r="D1312" i="8"/>
  <c r="D1311" i="8"/>
  <c r="H1310" i="8"/>
  <c r="G1310" i="8"/>
  <c r="E1310" i="8"/>
  <c r="D1309" i="8"/>
  <c r="D1308" i="8"/>
  <c r="D1307" i="8"/>
  <c r="D1306" i="8"/>
  <c r="D1305" i="8"/>
  <c r="H1304" i="8"/>
  <c r="G1304" i="8"/>
  <c r="E1304" i="8"/>
  <c r="D1303" i="8"/>
  <c r="D1302" i="8"/>
  <c r="D1301" i="8"/>
  <c r="D1300" i="8"/>
  <c r="D1299" i="8"/>
  <c r="H1298" i="8"/>
  <c r="G1298" i="8"/>
  <c r="E1298" i="8"/>
  <c r="D1297" i="8"/>
  <c r="D1296" i="8"/>
  <c r="D1295" i="8"/>
  <c r="D1294" i="8"/>
  <c r="D1293" i="8"/>
  <c r="H1292" i="8"/>
  <c r="G1292" i="8"/>
  <c r="E1292" i="8"/>
  <c r="D1291" i="8"/>
  <c r="D1290" i="8"/>
  <c r="D1289" i="8"/>
  <c r="D1288" i="8"/>
  <c r="D1287" i="8"/>
  <c r="H1286" i="8"/>
  <c r="G1286" i="8"/>
  <c r="E1286" i="8"/>
  <c r="D1285" i="8"/>
  <c r="D1284" i="8"/>
  <c r="D1283" i="8"/>
  <c r="D1282" i="8"/>
  <c r="D1281" i="8"/>
  <c r="H1280" i="8"/>
  <c r="G1280" i="8"/>
  <c r="E1280" i="8"/>
  <c r="D1279" i="8"/>
  <c r="D1278" i="8"/>
  <c r="D1277" i="8"/>
  <c r="D1276" i="8"/>
  <c r="D1275" i="8"/>
  <c r="H1274" i="8"/>
  <c r="G1274" i="8"/>
  <c r="E1274" i="8"/>
  <c r="D1273" i="8"/>
  <c r="D1272" i="8"/>
  <c r="D1271" i="8"/>
  <c r="D1270" i="8"/>
  <c r="D1269" i="8"/>
  <c r="H1268" i="8"/>
  <c r="G1268" i="8"/>
  <c r="E1268" i="8"/>
  <c r="D1267" i="8"/>
  <c r="D1266" i="8"/>
  <c r="D1265" i="8"/>
  <c r="D1264" i="8"/>
  <c r="D1263" i="8"/>
  <c r="H1262" i="8"/>
  <c r="G1262" i="8"/>
  <c r="E1262" i="8"/>
  <c r="D1261" i="8"/>
  <c r="D1260" i="8"/>
  <c r="D1259" i="8"/>
  <c r="D1258" i="8"/>
  <c r="D1257" i="8"/>
  <c r="H1256" i="8"/>
  <c r="G1256" i="8"/>
  <c r="E1256" i="8"/>
  <c r="D1255" i="8"/>
  <c r="D1254" i="8"/>
  <c r="D1253" i="8"/>
  <c r="D1252" i="8"/>
  <c r="D1251" i="8"/>
  <c r="H1250" i="8"/>
  <c r="G1250" i="8"/>
  <c r="E1250" i="8"/>
  <c r="D1249" i="8"/>
  <c r="D1248" i="8"/>
  <c r="D1247" i="8"/>
  <c r="D1246" i="8"/>
  <c r="D1245" i="8"/>
  <c r="H1244" i="8"/>
  <c r="G1244" i="8"/>
  <c r="E1244" i="8"/>
  <c r="D1243" i="8"/>
  <c r="D1242" i="8"/>
  <c r="D1241" i="8"/>
  <c r="D1240" i="8"/>
  <c r="D1239" i="8"/>
  <c r="H1238" i="8"/>
  <c r="G1238" i="8"/>
  <c r="E1238" i="8"/>
  <c r="D1237" i="8"/>
  <c r="D1236" i="8"/>
  <c r="D1235" i="8"/>
  <c r="D1234" i="8"/>
  <c r="D1233" i="8"/>
  <c r="H1232" i="8"/>
  <c r="G1232" i="8"/>
  <c r="E1232" i="8"/>
  <c r="G1226" i="8"/>
  <c r="H1226" i="8"/>
  <c r="E1226" i="8"/>
  <c r="D1228" i="8"/>
  <c r="D1229" i="8"/>
  <c r="D1223" i="8" s="1"/>
  <c r="D1230" i="8"/>
  <c r="D1231" i="8"/>
  <c r="D1227" i="8"/>
  <c r="D1388" i="8" l="1"/>
  <c r="D1382" i="8"/>
  <c r="D1364" i="8"/>
  <c r="D1328" i="8"/>
  <c r="D1224" i="8"/>
  <c r="D1222" i="8"/>
  <c r="D1298" i="8"/>
  <c r="D1322" i="8"/>
  <c r="D1244" i="8"/>
  <c r="D1274" i="8"/>
  <c r="D1304" i="8"/>
  <c r="D1358" i="8"/>
  <c r="D1352" i="8"/>
  <c r="D1316" i="8"/>
  <c r="D1292" i="8"/>
  <c r="D1286" i="8"/>
  <c r="D1268" i="8"/>
  <c r="D1221" i="8"/>
  <c r="D1262" i="8"/>
  <c r="D1232" i="8"/>
  <c r="D1250" i="8"/>
  <c r="D1280" i="8"/>
  <c r="D1310" i="8"/>
  <c r="D1334" i="8"/>
  <c r="D1370" i="8"/>
  <c r="D1238" i="8"/>
  <c r="D1256" i="8"/>
  <c r="D1340" i="8"/>
  <c r="D1346" i="8"/>
  <c r="D1376" i="8"/>
  <c r="F1147" i="8"/>
  <c r="G1147" i="8"/>
  <c r="H1147" i="8"/>
  <c r="F1148" i="8"/>
  <c r="G1148" i="8"/>
  <c r="H1148" i="8"/>
  <c r="F1149" i="8"/>
  <c r="G1149" i="8"/>
  <c r="H1149" i="8"/>
  <c r="F1150" i="8"/>
  <c r="G1150" i="8"/>
  <c r="H1150" i="8"/>
  <c r="F1151" i="8"/>
  <c r="G1151" i="8"/>
  <c r="H1151" i="8"/>
  <c r="E1148" i="8"/>
  <c r="E1149" i="8"/>
  <c r="E1150" i="8"/>
  <c r="E1151" i="8"/>
  <c r="E1147" i="8"/>
  <c r="D929" i="8"/>
  <c r="D928" i="8"/>
  <c r="D927" i="8"/>
  <c r="D926" i="8"/>
  <c r="D925" i="8"/>
  <c r="H924" i="8"/>
  <c r="G924" i="8"/>
  <c r="F924" i="8"/>
  <c r="E924" i="8"/>
  <c r="D923" i="8"/>
  <c r="D922" i="8"/>
  <c r="D921" i="8"/>
  <c r="D920" i="8"/>
  <c r="D919" i="8"/>
  <c r="H918" i="8"/>
  <c r="G918" i="8"/>
  <c r="F918" i="8"/>
  <c r="E918" i="8"/>
  <c r="D917" i="8"/>
  <c r="D916" i="8"/>
  <c r="D915" i="8"/>
  <c r="D914" i="8"/>
  <c r="D913" i="8"/>
  <c r="H912" i="8"/>
  <c r="G912" i="8"/>
  <c r="F912" i="8"/>
  <c r="E912" i="8"/>
  <c r="D911" i="8"/>
  <c r="D910" i="8"/>
  <c r="D909" i="8"/>
  <c r="D908" i="8"/>
  <c r="D907" i="8"/>
  <c r="H906" i="8"/>
  <c r="G906" i="8"/>
  <c r="F906" i="8"/>
  <c r="E906" i="8"/>
  <c r="D905" i="8"/>
  <c r="D904" i="8"/>
  <c r="D903" i="8"/>
  <c r="D902" i="8"/>
  <c r="D901" i="8"/>
  <c r="H900" i="8"/>
  <c r="G900" i="8"/>
  <c r="F900" i="8"/>
  <c r="E900" i="8"/>
  <c r="D899" i="8"/>
  <c r="D898" i="8"/>
  <c r="D897" i="8"/>
  <c r="D896" i="8"/>
  <c r="D895" i="8"/>
  <c r="H894" i="8"/>
  <c r="G894" i="8"/>
  <c r="F894" i="8"/>
  <c r="E894" i="8"/>
  <c r="D893" i="8"/>
  <c r="D892" i="8"/>
  <c r="D891" i="8"/>
  <c r="D890" i="8"/>
  <c r="D889" i="8"/>
  <c r="H888" i="8"/>
  <c r="G888" i="8"/>
  <c r="F888" i="8"/>
  <c r="E888" i="8"/>
  <c r="D887" i="8"/>
  <c r="D886" i="8"/>
  <c r="D885" i="8"/>
  <c r="D884" i="8"/>
  <c r="D883" i="8"/>
  <c r="H882" i="8"/>
  <c r="G882" i="8"/>
  <c r="F882" i="8"/>
  <c r="E882" i="8"/>
  <c r="D881" i="8"/>
  <c r="D880" i="8"/>
  <c r="D879" i="8"/>
  <c r="D878" i="8"/>
  <c r="D877" i="8"/>
  <c r="H876" i="8"/>
  <c r="G876" i="8"/>
  <c r="F876" i="8"/>
  <c r="E876" i="8"/>
  <c r="D875" i="8"/>
  <c r="D874" i="8"/>
  <c r="D873" i="8"/>
  <c r="D872" i="8"/>
  <c r="D871" i="8"/>
  <c r="H870" i="8"/>
  <c r="G870" i="8"/>
  <c r="F870" i="8"/>
  <c r="E870" i="8"/>
  <c r="D869" i="8"/>
  <c r="D868" i="8"/>
  <c r="D867" i="8"/>
  <c r="D866" i="8"/>
  <c r="D865" i="8"/>
  <c r="H864" i="8"/>
  <c r="G864" i="8"/>
  <c r="F864" i="8"/>
  <c r="E864" i="8"/>
  <c r="D863" i="8"/>
  <c r="D862" i="8"/>
  <c r="D861" i="8"/>
  <c r="D860" i="8"/>
  <c r="D859" i="8"/>
  <c r="H858" i="8"/>
  <c r="G858" i="8"/>
  <c r="F858" i="8"/>
  <c r="E858" i="8"/>
  <c r="D857" i="8"/>
  <c r="D856" i="8"/>
  <c r="D855" i="8"/>
  <c r="D854" i="8"/>
  <c r="D853" i="8"/>
  <c r="H852" i="8"/>
  <c r="G852" i="8"/>
  <c r="F852" i="8"/>
  <c r="E852" i="8"/>
  <c r="D851" i="8"/>
  <c r="D850" i="8"/>
  <c r="D849" i="8"/>
  <c r="D848" i="8"/>
  <c r="D847" i="8"/>
  <c r="H846" i="8"/>
  <c r="G846" i="8"/>
  <c r="F846" i="8"/>
  <c r="E846" i="8"/>
  <c r="D845" i="8"/>
  <c r="D844" i="8"/>
  <c r="D843" i="8"/>
  <c r="D842" i="8"/>
  <c r="D841" i="8"/>
  <c r="H840" i="8"/>
  <c r="G840" i="8"/>
  <c r="F840" i="8"/>
  <c r="E840" i="8"/>
  <c r="D839" i="8"/>
  <c r="D838" i="8"/>
  <c r="D837" i="8"/>
  <c r="D836" i="8"/>
  <c r="D835" i="8"/>
  <c r="H834" i="8"/>
  <c r="G834" i="8"/>
  <c r="F834" i="8"/>
  <c r="E834" i="8"/>
  <c r="D833" i="8"/>
  <c r="D832" i="8"/>
  <c r="D831" i="8"/>
  <c r="D830" i="8"/>
  <c r="D829" i="8"/>
  <c r="H828" i="8"/>
  <c r="G828" i="8"/>
  <c r="F828" i="8"/>
  <c r="E828" i="8"/>
  <c r="D827" i="8"/>
  <c r="D826" i="8"/>
  <c r="D825" i="8"/>
  <c r="D824" i="8"/>
  <c r="D823" i="8"/>
  <c r="H822" i="8"/>
  <c r="G822" i="8"/>
  <c r="F822" i="8"/>
  <c r="E822" i="8"/>
  <c r="D821" i="8"/>
  <c r="D820" i="8"/>
  <c r="D819" i="8"/>
  <c r="D818" i="8"/>
  <c r="D817" i="8"/>
  <c r="H816" i="8"/>
  <c r="G816" i="8"/>
  <c r="F816" i="8"/>
  <c r="E816" i="8"/>
  <c r="D815" i="8"/>
  <c r="D814" i="8"/>
  <c r="D813" i="8"/>
  <c r="D812" i="8"/>
  <c r="D811" i="8"/>
  <c r="H810" i="8"/>
  <c r="G810" i="8"/>
  <c r="F810" i="8"/>
  <c r="E810" i="8"/>
  <c r="D809" i="8"/>
  <c r="D808" i="8"/>
  <c r="D807" i="8"/>
  <c r="D806" i="8"/>
  <c r="D805" i="8"/>
  <c r="H804" i="8"/>
  <c r="G804" i="8"/>
  <c r="F804" i="8"/>
  <c r="E804" i="8"/>
  <c r="D803" i="8"/>
  <c r="D802" i="8"/>
  <c r="D801" i="8"/>
  <c r="D800" i="8"/>
  <c r="D799" i="8"/>
  <c r="H798" i="8"/>
  <c r="G798" i="8"/>
  <c r="F798" i="8"/>
  <c r="E798" i="8"/>
  <c r="D797" i="8"/>
  <c r="D796" i="8"/>
  <c r="D795" i="8"/>
  <c r="D794" i="8"/>
  <c r="D793" i="8"/>
  <c r="H792" i="8"/>
  <c r="G792" i="8"/>
  <c r="F792" i="8"/>
  <c r="E792" i="8"/>
  <c r="D791" i="8"/>
  <c r="D790" i="8"/>
  <c r="D789" i="8"/>
  <c r="D788" i="8"/>
  <c r="D787" i="8"/>
  <c r="H786" i="8"/>
  <c r="G786" i="8"/>
  <c r="F786" i="8"/>
  <c r="E786" i="8"/>
  <c r="D785" i="8"/>
  <c r="D784" i="8"/>
  <c r="D783" i="8"/>
  <c r="D782" i="8"/>
  <c r="D781" i="8"/>
  <c r="H780" i="8"/>
  <c r="G780" i="8"/>
  <c r="F780" i="8"/>
  <c r="E780" i="8"/>
  <c r="D779" i="8"/>
  <c r="D778" i="8"/>
  <c r="D777" i="8"/>
  <c r="D776" i="8"/>
  <c r="D775" i="8"/>
  <c r="H774" i="8"/>
  <c r="G774" i="8"/>
  <c r="F774" i="8"/>
  <c r="E774" i="8"/>
  <c r="D773" i="8"/>
  <c r="D772" i="8"/>
  <c r="D771" i="8"/>
  <c r="D770" i="8"/>
  <c r="D769" i="8"/>
  <c r="H768" i="8"/>
  <c r="G768" i="8"/>
  <c r="F768" i="8"/>
  <c r="E768" i="8"/>
  <c r="D767" i="8"/>
  <c r="D766" i="8"/>
  <c r="D765" i="8"/>
  <c r="D764" i="8"/>
  <c r="D763" i="8"/>
  <c r="H762" i="8"/>
  <c r="G762" i="8"/>
  <c r="F762" i="8"/>
  <c r="E762" i="8"/>
  <c r="D761" i="8"/>
  <c r="D760" i="8"/>
  <c r="D759" i="8"/>
  <c r="D758" i="8"/>
  <c r="D757" i="8"/>
  <c r="H756" i="8"/>
  <c r="G756" i="8"/>
  <c r="F756" i="8"/>
  <c r="E756" i="8"/>
  <c r="D755" i="8"/>
  <c r="D754" i="8"/>
  <c r="D753" i="8"/>
  <c r="D752" i="8"/>
  <c r="D751" i="8"/>
  <c r="H750" i="8"/>
  <c r="G750" i="8"/>
  <c r="F750" i="8"/>
  <c r="E750" i="8"/>
  <c r="D749" i="8"/>
  <c r="D748" i="8"/>
  <c r="D747" i="8"/>
  <c r="D746" i="8"/>
  <c r="D745" i="8"/>
  <c r="H744" i="8"/>
  <c r="G744" i="8"/>
  <c r="F744" i="8"/>
  <c r="E744" i="8"/>
  <c r="D743" i="8"/>
  <c r="D742" i="8"/>
  <c r="D741" i="8"/>
  <c r="D740" i="8"/>
  <c r="D739" i="8"/>
  <c r="H738" i="8"/>
  <c r="G738" i="8"/>
  <c r="F738" i="8"/>
  <c r="E738" i="8"/>
  <c r="D737" i="8"/>
  <c r="D736" i="8"/>
  <c r="D735" i="8"/>
  <c r="D734" i="8"/>
  <c r="D733" i="8"/>
  <c r="H732" i="8"/>
  <c r="G732" i="8"/>
  <c r="F732" i="8"/>
  <c r="E732" i="8"/>
  <c r="D731" i="8"/>
  <c r="D730" i="8"/>
  <c r="D729" i="8"/>
  <c r="D728" i="8"/>
  <c r="D727" i="8"/>
  <c r="H726" i="8"/>
  <c r="G726" i="8"/>
  <c r="F726" i="8"/>
  <c r="E726" i="8"/>
  <c r="D722" i="8"/>
  <c r="D723" i="8"/>
  <c r="D724" i="8"/>
  <c r="D725" i="8"/>
  <c r="D721" i="8"/>
  <c r="E720" i="8"/>
  <c r="F720" i="8"/>
  <c r="G720" i="8"/>
  <c r="H720" i="8"/>
  <c r="E623" i="8"/>
  <c r="F623" i="8"/>
  <c r="F622" i="8" s="1"/>
  <c r="G623" i="8"/>
  <c r="H623" i="8"/>
  <c r="G624" i="8"/>
  <c r="H624" i="8"/>
  <c r="E626" i="8"/>
  <c r="G626" i="8"/>
  <c r="H626" i="8"/>
  <c r="E627" i="8"/>
  <c r="G627" i="8"/>
  <c r="H627" i="8"/>
  <c r="F652" i="8"/>
  <c r="D693" i="8"/>
  <c r="D692" i="8"/>
  <c r="D691" i="8"/>
  <c r="D690" i="8"/>
  <c r="D689" i="8"/>
  <c r="H688" i="8"/>
  <c r="G688" i="8"/>
  <c r="F688" i="8"/>
  <c r="E688" i="8"/>
  <c r="D687" i="8"/>
  <c r="D686" i="8"/>
  <c r="D685" i="8"/>
  <c r="D684" i="8"/>
  <c r="D683" i="8"/>
  <c r="H682" i="8"/>
  <c r="G682" i="8"/>
  <c r="F682" i="8"/>
  <c r="E682" i="8"/>
  <c r="D681" i="8"/>
  <c r="D680" i="8"/>
  <c r="D679" i="8"/>
  <c r="D678" i="8"/>
  <c r="D677" i="8"/>
  <c r="H676" i="8"/>
  <c r="G676" i="8"/>
  <c r="F676" i="8"/>
  <c r="E676" i="8"/>
  <c r="D675" i="8"/>
  <c r="D674" i="8"/>
  <c r="D673" i="8"/>
  <c r="D672" i="8"/>
  <c r="D671" i="8"/>
  <c r="H670" i="8"/>
  <c r="G670" i="8"/>
  <c r="F670" i="8"/>
  <c r="E670" i="8"/>
  <c r="D669" i="8"/>
  <c r="D668" i="8"/>
  <c r="D667" i="8"/>
  <c r="D666" i="8"/>
  <c r="D665" i="8"/>
  <c r="H664" i="8"/>
  <c r="G664" i="8"/>
  <c r="F664" i="8"/>
  <c r="E664" i="8"/>
  <c r="D663" i="8"/>
  <c r="D662" i="8"/>
  <c r="D661" i="8"/>
  <c r="D660" i="8"/>
  <c r="D659" i="8"/>
  <c r="H658" i="8"/>
  <c r="G658" i="8"/>
  <c r="F658" i="8"/>
  <c r="E658" i="8"/>
  <c r="D657" i="8"/>
  <c r="D656" i="8"/>
  <c r="D655" i="8"/>
  <c r="D654" i="8"/>
  <c r="D653" i="8"/>
  <c r="H652" i="8"/>
  <c r="G652" i="8"/>
  <c r="E652" i="8"/>
  <c r="D651" i="8"/>
  <c r="D650" i="8"/>
  <c r="D649" i="8"/>
  <c r="D648" i="8"/>
  <c r="D647" i="8"/>
  <c r="H646" i="8"/>
  <c r="G646" i="8"/>
  <c r="F646" i="8"/>
  <c r="E646" i="8"/>
  <c r="D645" i="8"/>
  <c r="D644" i="8"/>
  <c r="D643" i="8"/>
  <c r="D642" i="8"/>
  <c r="D641" i="8"/>
  <c r="H640" i="8"/>
  <c r="G640" i="8"/>
  <c r="F640" i="8"/>
  <c r="E640" i="8"/>
  <c r="D639" i="8"/>
  <c r="D638" i="8"/>
  <c r="D637" i="8"/>
  <c r="D636" i="8"/>
  <c r="D635" i="8"/>
  <c r="H634" i="8"/>
  <c r="G634" i="8"/>
  <c r="F634" i="8"/>
  <c r="E634" i="8"/>
  <c r="D630" i="8"/>
  <c r="D631" i="8"/>
  <c r="D632" i="8"/>
  <c r="D633" i="8"/>
  <c r="D629" i="8"/>
  <c r="E628" i="8"/>
  <c r="F628" i="8"/>
  <c r="G628" i="8"/>
  <c r="H628" i="8"/>
  <c r="G622" i="8" l="1"/>
  <c r="E622" i="8"/>
  <c r="D625" i="8"/>
  <c r="H622" i="8"/>
  <c r="D624" i="8"/>
  <c r="G714" i="8"/>
  <c r="E714" i="8"/>
  <c r="D714" i="8"/>
  <c r="D623" i="8"/>
  <c r="D816" i="8"/>
  <c r="D852" i="8"/>
  <c r="D864" i="8"/>
  <c r="D876" i="8"/>
  <c r="D888" i="8"/>
  <c r="D900" i="8"/>
  <c r="D924" i="8"/>
  <c r="D738" i="8"/>
  <c r="D626" i="8"/>
  <c r="D658" i="8"/>
  <c r="D670" i="8"/>
  <c r="D726" i="8"/>
  <c r="D744" i="8"/>
  <c r="D756" i="8"/>
  <c r="D768" i="8"/>
  <c r="D804" i="8"/>
  <c r="D822" i="8"/>
  <c r="D627" i="8"/>
  <c r="D634" i="8"/>
  <c r="D664" i="8"/>
  <c r="D676" i="8"/>
  <c r="D688" i="8"/>
  <c r="D750" i="8"/>
  <c r="D774" i="8"/>
  <c r="D786" i="8"/>
  <c r="D798" i="8"/>
  <c r="D828" i="8"/>
  <c r="D840" i="8"/>
  <c r="D858" i="8"/>
  <c r="D882" i="8"/>
  <c r="D894" i="8"/>
  <c r="D640" i="8"/>
  <c r="D682" i="8"/>
  <c r="D762" i="8"/>
  <c r="D780" i="8"/>
  <c r="D792" i="8"/>
  <c r="D810" i="8"/>
  <c r="D834" i="8"/>
  <c r="D846" i="8"/>
  <c r="D870" i="8"/>
  <c r="D918" i="8"/>
  <c r="D1220" i="8"/>
  <c r="F1220" i="8" s="1"/>
  <c r="D912" i="8"/>
  <c r="D906" i="8"/>
  <c r="D732" i="8"/>
  <c r="D720" i="8"/>
  <c r="D646" i="8"/>
  <c r="D652" i="8"/>
  <c r="D628" i="8"/>
  <c r="D622" i="8" l="1"/>
  <c r="D613" i="8"/>
  <c r="D612" i="8"/>
  <c r="D611" i="8"/>
  <c r="D610" i="8"/>
  <c r="D609" i="8"/>
  <c r="H608" i="8"/>
  <c r="G608" i="8"/>
  <c r="F608" i="8"/>
  <c r="E608" i="8"/>
  <c r="D607" i="8"/>
  <c r="D606" i="8"/>
  <c r="D605" i="8"/>
  <c r="D604" i="8"/>
  <c r="D603" i="8"/>
  <c r="H602" i="8"/>
  <c r="G602" i="8"/>
  <c r="F602" i="8"/>
  <c r="E602" i="8"/>
  <c r="D601" i="8"/>
  <c r="D600" i="8"/>
  <c r="D599" i="8"/>
  <c r="D598" i="8"/>
  <c r="D597" i="8"/>
  <c r="H596" i="8"/>
  <c r="G596" i="8"/>
  <c r="F596" i="8"/>
  <c r="E596" i="8"/>
  <c r="D595" i="8"/>
  <c r="D594" i="8"/>
  <c r="D593" i="8"/>
  <c r="D592" i="8"/>
  <c r="D591" i="8"/>
  <c r="H590" i="8"/>
  <c r="G590" i="8"/>
  <c r="F590" i="8"/>
  <c r="E590" i="8"/>
  <c r="D589" i="8"/>
  <c r="D588" i="8"/>
  <c r="D587" i="8"/>
  <c r="D586" i="8"/>
  <c r="D585" i="8"/>
  <c r="H584" i="8"/>
  <c r="G584" i="8"/>
  <c r="F584" i="8"/>
  <c r="E584" i="8"/>
  <c r="D583" i="8"/>
  <c r="D582" i="8"/>
  <c r="D581" i="8"/>
  <c r="D580" i="8"/>
  <c r="D579" i="8"/>
  <c r="H578" i="8"/>
  <c r="G578" i="8"/>
  <c r="F578" i="8"/>
  <c r="E578" i="8"/>
  <c r="D577" i="8"/>
  <c r="D576" i="8"/>
  <c r="D575" i="8"/>
  <c r="D574" i="8"/>
  <c r="D573" i="8"/>
  <c r="H572" i="8"/>
  <c r="G572" i="8"/>
  <c r="F572" i="8"/>
  <c r="E572" i="8"/>
  <c r="D571" i="8"/>
  <c r="D570" i="8"/>
  <c r="D569" i="8"/>
  <c r="D568" i="8"/>
  <c r="D567" i="8"/>
  <c r="H566" i="8"/>
  <c r="G566" i="8"/>
  <c r="F566" i="8"/>
  <c r="E566" i="8"/>
  <c r="D565" i="8"/>
  <c r="D564" i="8"/>
  <c r="D563" i="8"/>
  <c r="D562" i="8"/>
  <c r="D561" i="8"/>
  <c r="H560" i="8"/>
  <c r="G560" i="8"/>
  <c r="F560" i="8"/>
  <c r="E560" i="8"/>
  <c r="D559" i="8"/>
  <c r="D558" i="8"/>
  <c r="D557" i="8"/>
  <c r="D556" i="8"/>
  <c r="D555" i="8"/>
  <c r="H554" i="8"/>
  <c r="G554" i="8"/>
  <c r="F554" i="8"/>
  <c r="E554" i="8"/>
  <c r="D553" i="8"/>
  <c r="D552" i="8"/>
  <c r="D551" i="8"/>
  <c r="D550" i="8"/>
  <c r="D549" i="8"/>
  <c r="H548" i="8"/>
  <c r="G548" i="8"/>
  <c r="F548" i="8"/>
  <c r="E548" i="8"/>
  <c r="D547" i="8"/>
  <c r="D546" i="8"/>
  <c r="D545" i="8"/>
  <c r="D544" i="8"/>
  <c r="D543" i="8"/>
  <c r="H542" i="8"/>
  <c r="G542" i="8"/>
  <c r="F542" i="8"/>
  <c r="E542" i="8"/>
  <c r="D541" i="8"/>
  <c r="D540" i="8"/>
  <c r="D539" i="8"/>
  <c r="D538" i="8"/>
  <c r="D537" i="8"/>
  <c r="H536" i="8"/>
  <c r="G536" i="8"/>
  <c r="F536" i="8"/>
  <c r="E536" i="8"/>
  <c r="D535" i="8"/>
  <c r="D534" i="8"/>
  <c r="D533" i="8"/>
  <c r="D532" i="8"/>
  <c r="D531" i="8"/>
  <c r="H530" i="8"/>
  <c r="G530" i="8"/>
  <c r="F530" i="8"/>
  <c r="E530" i="8"/>
  <c r="D529" i="8"/>
  <c r="D528" i="8"/>
  <c r="D527" i="8"/>
  <c r="D526" i="8"/>
  <c r="D525" i="8"/>
  <c r="H524" i="8"/>
  <c r="G524" i="8"/>
  <c r="F524" i="8"/>
  <c r="E524" i="8"/>
  <c r="D523" i="8"/>
  <c r="D522" i="8"/>
  <c r="D521" i="8"/>
  <c r="D520" i="8"/>
  <c r="D519" i="8"/>
  <c r="H518" i="8"/>
  <c r="G518" i="8"/>
  <c r="F518" i="8"/>
  <c r="E518" i="8"/>
  <c r="D517" i="8"/>
  <c r="D516" i="8"/>
  <c r="D515" i="8"/>
  <c r="D514" i="8"/>
  <c r="D513" i="8"/>
  <c r="H512" i="8"/>
  <c r="G512" i="8"/>
  <c r="E512" i="8"/>
  <c r="D511" i="8"/>
  <c r="D510" i="8"/>
  <c r="D509" i="8"/>
  <c r="D508" i="8"/>
  <c r="D507" i="8"/>
  <c r="H506" i="8"/>
  <c r="G506" i="8"/>
  <c r="F506" i="8"/>
  <c r="E506" i="8"/>
  <c r="D505" i="8"/>
  <c r="D504" i="8"/>
  <c r="D503" i="8"/>
  <c r="D502" i="8"/>
  <c r="D501" i="8"/>
  <c r="H500" i="8"/>
  <c r="G500" i="8"/>
  <c r="F500" i="8"/>
  <c r="E500" i="8"/>
  <c r="D499" i="8"/>
  <c r="D498" i="8"/>
  <c r="D497" i="8"/>
  <c r="D496" i="8"/>
  <c r="D495" i="8"/>
  <c r="H494" i="8"/>
  <c r="G494" i="8"/>
  <c r="F494" i="8"/>
  <c r="E494" i="8"/>
  <c r="D491" i="8"/>
  <c r="D492" i="8"/>
  <c r="D493" i="8"/>
  <c r="D489" i="8"/>
  <c r="E488" i="8"/>
  <c r="F488" i="8"/>
  <c r="G488" i="8"/>
  <c r="H488" i="8"/>
  <c r="D486" i="8" l="1"/>
  <c r="D485" i="8"/>
  <c r="D483" i="8"/>
  <c r="D530" i="8"/>
  <c r="D554" i="8"/>
  <c r="D566" i="8"/>
  <c r="D578" i="8"/>
  <c r="D590" i="8"/>
  <c r="D500" i="8"/>
  <c r="D512" i="8"/>
  <c r="D602" i="8"/>
  <c r="D542" i="8"/>
  <c r="D518" i="8"/>
  <c r="D494" i="8"/>
  <c r="D506" i="8"/>
  <c r="D524" i="8"/>
  <c r="D536" i="8"/>
  <c r="D548" i="8"/>
  <c r="D560" i="8"/>
  <c r="D572" i="8"/>
  <c r="D584" i="8"/>
  <c r="D596" i="8"/>
  <c r="D608" i="8"/>
  <c r="E416" i="8" l="1"/>
  <c r="F416" i="8"/>
  <c r="G416" i="8"/>
  <c r="H416" i="8"/>
  <c r="E417" i="8"/>
  <c r="F417" i="8"/>
  <c r="G417" i="8"/>
  <c r="H417" i="8"/>
  <c r="E418" i="8"/>
  <c r="F418" i="8"/>
  <c r="G418" i="8"/>
  <c r="H418" i="8"/>
  <c r="E419" i="8"/>
  <c r="F419" i="8"/>
  <c r="G419" i="8"/>
  <c r="H419" i="8"/>
  <c r="E420" i="8"/>
  <c r="F420" i="8"/>
  <c r="G420" i="8"/>
  <c r="H420" i="8"/>
  <c r="D400" i="8"/>
  <c r="D399" i="8"/>
  <c r="D398" i="8"/>
  <c r="D397" i="8"/>
  <c r="D396" i="8"/>
  <c r="H395" i="8"/>
  <c r="G395" i="8"/>
  <c r="F395" i="8"/>
  <c r="E395" i="8"/>
  <c r="D394" i="8"/>
  <c r="D393" i="8"/>
  <c r="D392" i="8"/>
  <c r="D391" i="8"/>
  <c r="D390" i="8"/>
  <c r="H389" i="8"/>
  <c r="G389" i="8"/>
  <c r="F389" i="8"/>
  <c r="E389" i="8"/>
  <c r="D388" i="8"/>
  <c r="D387" i="8"/>
  <c r="D386" i="8"/>
  <c r="D385" i="8"/>
  <c r="D384" i="8"/>
  <c r="H383" i="8"/>
  <c r="G383" i="8"/>
  <c r="F383" i="8"/>
  <c r="E383" i="8"/>
  <c r="D382" i="8"/>
  <c r="D381" i="8"/>
  <c r="D380" i="8"/>
  <c r="D379" i="8"/>
  <c r="D378" i="8"/>
  <c r="H377" i="8"/>
  <c r="G377" i="8"/>
  <c r="F377" i="8"/>
  <c r="E377" i="8"/>
  <c r="D376" i="8"/>
  <c r="D375" i="8"/>
  <c r="D374" i="8"/>
  <c r="D373" i="8"/>
  <c r="D372" i="8"/>
  <c r="H371" i="8"/>
  <c r="G371" i="8"/>
  <c r="F371" i="8"/>
  <c r="E371" i="8"/>
  <c r="D370" i="8"/>
  <c r="D369" i="8"/>
  <c r="D368" i="8"/>
  <c r="D367" i="8"/>
  <c r="D366" i="8"/>
  <c r="H365" i="8"/>
  <c r="G365" i="8"/>
  <c r="F365" i="8"/>
  <c r="E365" i="8"/>
  <c r="D364" i="8"/>
  <c r="D363" i="8"/>
  <c r="D362" i="8"/>
  <c r="D361" i="8"/>
  <c r="D360" i="8"/>
  <c r="H359" i="8"/>
  <c r="G359" i="8"/>
  <c r="F359" i="8"/>
  <c r="E359" i="8"/>
  <c r="D358" i="8"/>
  <c r="D357" i="8"/>
  <c r="D356" i="8"/>
  <c r="D355" i="8"/>
  <c r="D354" i="8"/>
  <c r="H353" i="8"/>
  <c r="G353" i="8"/>
  <c r="F353" i="8"/>
  <c r="E353" i="8"/>
  <c r="D352" i="8"/>
  <c r="D351" i="8"/>
  <c r="D350" i="8"/>
  <c r="D349" i="8"/>
  <c r="D348" i="8"/>
  <c r="H347" i="8"/>
  <c r="G347" i="8"/>
  <c r="F347" i="8"/>
  <c r="E347" i="8"/>
  <c r="D346" i="8"/>
  <c r="D345" i="8"/>
  <c r="D344" i="8"/>
  <c r="D343" i="8"/>
  <c r="D342" i="8"/>
  <c r="H341" i="8"/>
  <c r="G341" i="8"/>
  <c r="F341" i="8"/>
  <c r="E341" i="8"/>
  <c r="D340" i="8"/>
  <c r="D339" i="8"/>
  <c r="D338" i="8"/>
  <c r="D337" i="8"/>
  <c r="D336" i="8"/>
  <c r="H335" i="8"/>
  <c r="G335" i="8"/>
  <c r="F335" i="8"/>
  <c r="E335" i="8"/>
  <c r="D334" i="8"/>
  <c r="D333" i="8"/>
  <c r="D332" i="8"/>
  <c r="D331" i="8"/>
  <c r="D330" i="8"/>
  <c r="H329" i="8"/>
  <c r="G329" i="8"/>
  <c r="F329" i="8"/>
  <c r="E329" i="8"/>
  <c r="D328" i="8"/>
  <c r="D327" i="8"/>
  <c r="D326" i="8"/>
  <c r="D325" i="8"/>
  <c r="D324" i="8"/>
  <c r="H323" i="8"/>
  <c r="G323" i="8"/>
  <c r="F323" i="8"/>
  <c r="E323" i="8"/>
  <c r="D322" i="8"/>
  <c r="D321" i="8"/>
  <c r="D320" i="8"/>
  <c r="D319" i="8"/>
  <c r="D318" i="8"/>
  <c r="H317" i="8"/>
  <c r="G317" i="8"/>
  <c r="F317" i="8"/>
  <c r="E317" i="8"/>
  <c r="D316" i="8"/>
  <c r="D315" i="8"/>
  <c r="D314" i="8"/>
  <c r="D313" i="8"/>
  <c r="D312" i="8"/>
  <c r="H311" i="8"/>
  <c r="G311" i="8"/>
  <c r="F311" i="8"/>
  <c r="E311" i="8"/>
  <c r="D310" i="8"/>
  <c r="D309" i="8"/>
  <c r="D308" i="8"/>
  <c r="D307" i="8"/>
  <c r="D306" i="8"/>
  <c r="H305" i="8"/>
  <c r="G305" i="8"/>
  <c r="F305" i="8"/>
  <c r="E305" i="8"/>
  <c r="D304" i="8"/>
  <c r="D303" i="8"/>
  <c r="D302" i="8"/>
  <c r="D301" i="8"/>
  <c r="D300" i="8"/>
  <c r="H299" i="8"/>
  <c r="G299" i="8"/>
  <c r="F299" i="8"/>
  <c r="E299" i="8"/>
  <c r="D298" i="8"/>
  <c r="D297" i="8"/>
  <c r="D296" i="8"/>
  <c r="D295" i="8"/>
  <c r="D294" i="8"/>
  <c r="H293" i="8"/>
  <c r="G293" i="8"/>
  <c r="F293" i="8"/>
  <c r="E293" i="8"/>
  <c r="D292" i="8"/>
  <c r="D291" i="8"/>
  <c r="D290" i="8"/>
  <c r="D289" i="8"/>
  <c r="D288" i="8"/>
  <c r="H287" i="8"/>
  <c r="G287" i="8"/>
  <c r="F287" i="8"/>
  <c r="E287" i="8"/>
  <c r="D286" i="8"/>
  <c r="D285" i="8"/>
  <c r="D284" i="8"/>
  <c r="D283" i="8"/>
  <c r="D282" i="8"/>
  <c r="H281" i="8"/>
  <c r="G281" i="8"/>
  <c r="F281" i="8"/>
  <c r="E281" i="8"/>
  <c r="D280" i="8"/>
  <c r="D279" i="8"/>
  <c r="D278" i="8"/>
  <c r="D277" i="8"/>
  <c r="D276" i="8"/>
  <c r="H275" i="8"/>
  <c r="G275" i="8"/>
  <c r="F275" i="8"/>
  <c r="E275" i="8"/>
  <c r="D274" i="8"/>
  <c r="D273" i="8"/>
  <c r="D272" i="8"/>
  <c r="D271" i="8"/>
  <c r="D270" i="8"/>
  <c r="H269" i="8"/>
  <c r="G269" i="8"/>
  <c r="F269" i="8"/>
  <c r="E269" i="8"/>
  <c r="D268" i="8"/>
  <c r="D267" i="8"/>
  <c r="D266" i="8"/>
  <c r="D265" i="8"/>
  <c r="D264" i="8"/>
  <c r="H263" i="8"/>
  <c r="G263" i="8"/>
  <c r="F263" i="8"/>
  <c r="E263" i="8"/>
  <c r="D262" i="8"/>
  <c r="D261" i="8"/>
  <c r="D260" i="8"/>
  <c r="D259" i="8"/>
  <c r="D258" i="8"/>
  <c r="H257" i="8"/>
  <c r="G257" i="8"/>
  <c r="F257" i="8"/>
  <c r="E257" i="8"/>
  <c r="D256" i="8"/>
  <c r="D255" i="8"/>
  <c r="D254" i="8"/>
  <c r="D253" i="8"/>
  <c r="D252" i="8"/>
  <c r="H251" i="8"/>
  <c r="G251" i="8"/>
  <c r="F251" i="8"/>
  <c r="E251" i="8"/>
  <c r="D250" i="8"/>
  <c r="D249" i="8"/>
  <c r="D248" i="8"/>
  <c r="D247" i="8"/>
  <c r="D246" i="8"/>
  <c r="H245" i="8"/>
  <c r="G245" i="8"/>
  <c r="F245" i="8"/>
  <c r="E245" i="8"/>
  <c r="D244" i="8"/>
  <c r="D243" i="8"/>
  <c r="D242" i="8"/>
  <c r="D241" i="8"/>
  <c r="D240" i="8"/>
  <c r="H239" i="8"/>
  <c r="G239" i="8"/>
  <c r="F239" i="8"/>
  <c r="E239" i="8"/>
  <c r="D232" i="8"/>
  <c r="D231" i="8"/>
  <c r="D230" i="8"/>
  <c r="D229" i="8"/>
  <c r="D228" i="8"/>
  <c r="H227" i="8"/>
  <c r="G227" i="8"/>
  <c r="F227" i="8"/>
  <c r="E227" i="8"/>
  <c r="D238" i="8"/>
  <c r="D237" i="8"/>
  <c r="D236" i="8"/>
  <c r="D235" i="8"/>
  <c r="D234" i="8"/>
  <c r="H233" i="8"/>
  <c r="G233" i="8"/>
  <c r="F233" i="8"/>
  <c r="E233" i="8"/>
  <c r="D226" i="8"/>
  <c r="D225" i="8"/>
  <c r="D224" i="8"/>
  <c r="D223" i="8"/>
  <c r="D222" i="8"/>
  <c r="H221" i="8"/>
  <c r="G221" i="8"/>
  <c r="F221" i="8"/>
  <c r="E221" i="8"/>
  <c r="D220" i="8"/>
  <c r="D219" i="8"/>
  <c r="D218" i="8"/>
  <c r="D217" i="8"/>
  <c r="D216" i="8"/>
  <c r="H215" i="8"/>
  <c r="G215" i="8"/>
  <c r="F215" i="8"/>
  <c r="E215" i="8"/>
  <c r="D214" i="8"/>
  <c r="D213" i="8"/>
  <c r="D212" i="8"/>
  <c r="D211" i="8"/>
  <c r="D210" i="8"/>
  <c r="H209" i="8"/>
  <c r="G209" i="8"/>
  <c r="F209" i="8"/>
  <c r="E209" i="8"/>
  <c r="D208" i="8"/>
  <c r="D207" i="8"/>
  <c r="D206" i="8"/>
  <c r="D205" i="8"/>
  <c r="D204" i="8"/>
  <c r="H203" i="8"/>
  <c r="G203" i="8"/>
  <c r="F203" i="8"/>
  <c r="E203" i="8"/>
  <c r="D202" i="8"/>
  <c r="D201" i="8"/>
  <c r="D200" i="8"/>
  <c r="D199" i="8"/>
  <c r="D198" i="8"/>
  <c r="H197" i="8"/>
  <c r="G197" i="8"/>
  <c r="F197" i="8"/>
  <c r="E197" i="8"/>
  <c r="D196" i="8"/>
  <c r="D195" i="8"/>
  <c r="D194" i="8"/>
  <c r="D193" i="8"/>
  <c r="D192" i="8"/>
  <c r="H191" i="8"/>
  <c r="G191" i="8"/>
  <c r="F191" i="8"/>
  <c r="E191" i="8"/>
  <c r="D190" i="8"/>
  <c r="D189" i="8"/>
  <c r="D188" i="8"/>
  <c r="D187" i="8"/>
  <c r="D186" i="8"/>
  <c r="H185" i="8"/>
  <c r="G185" i="8"/>
  <c r="F185" i="8"/>
  <c r="E185" i="8"/>
  <c r="D184" i="8"/>
  <c r="D183" i="8"/>
  <c r="D182" i="8"/>
  <c r="D181" i="8"/>
  <c r="D180" i="8"/>
  <c r="H179" i="8"/>
  <c r="G179" i="8"/>
  <c r="F179" i="8"/>
  <c r="E179" i="8"/>
  <c r="D175" i="8"/>
  <c r="D176" i="8"/>
  <c r="D177" i="8"/>
  <c r="D178" i="8"/>
  <c r="D174" i="8"/>
  <c r="E173" i="8"/>
  <c r="F173" i="8"/>
  <c r="G173" i="8"/>
  <c r="H173" i="8"/>
  <c r="D168" i="8" l="1"/>
  <c r="D170" i="8"/>
  <c r="D169" i="8"/>
  <c r="D171" i="8"/>
  <c r="D365" i="8"/>
  <c r="D377" i="8"/>
  <c r="D359" i="8"/>
  <c r="D371" i="8"/>
  <c r="D185" i="8"/>
  <c r="D239" i="8"/>
  <c r="D251" i="8"/>
  <c r="D263" i="8"/>
  <c r="D275" i="8"/>
  <c r="D287" i="8"/>
  <c r="D311" i="8"/>
  <c r="D323" i="8"/>
  <c r="D383" i="8"/>
  <c r="D395" i="8"/>
  <c r="D191" i="8"/>
  <c r="D233" i="8"/>
  <c r="D203" i="8"/>
  <c r="D215" i="8"/>
  <c r="D329" i="8"/>
  <c r="D341" i="8"/>
  <c r="D299" i="8"/>
  <c r="D353" i="8"/>
  <c r="D389" i="8"/>
  <c r="D179" i="8"/>
  <c r="D197" i="8"/>
  <c r="D209" i="8"/>
  <c r="D221" i="8"/>
  <c r="D227" i="8"/>
  <c r="D245" i="8"/>
  <c r="D257" i="8"/>
  <c r="D269" i="8"/>
  <c r="D281" i="8"/>
  <c r="D293" i="8"/>
  <c r="D305" i="8"/>
  <c r="D347" i="8"/>
  <c r="D335" i="8"/>
  <c r="D317" i="8"/>
  <c r="D173" i="8"/>
  <c r="D158" i="8" l="1"/>
  <c r="D157" i="8"/>
  <c r="D156" i="8"/>
  <c r="D155" i="8"/>
  <c r="D154" i="8"/>
  <c r="H153" i="8"/>
  <c r="G153" i="8"/>
  <c r="F153" i="8"/>
  <c r="E153" i="8"/>
  <c r="D152" i="8"/>
  <c r="D151" i="8"/>
  <c r="D150" i="8"/>
  <c r="D149" i="8"/>
  <c r="D148" i="8"/>
  <c r="H147" i="8"/>
  <c r="G147" i="8"/>
  <c r="F147" i="8"/>
  <c r="E147" i="8"/>
  <c r="D146" i="8"/>
  <c r="D145" i="8"/>
  <c r="D144" i="8"/>
  <c r="D143" i="8"/>
  <c r="D142" i="8"/>
  <c r="H141" i="8"/>
  <c r="G141" i="8"/>
  <c r="F141" i="8"/>
  <c r="E141" i="8"/>
  <c r="D140" i="8"/>
  <c r="D139" i="8"/>
  <c r="D138" i="8"/>
  <c r="D137" i="8"/>
  <c r="D136" i="8"/>
  <c r="H135" i="8"/>
  <c r="G135" i="8"/>
  <c r="F135" i="8"/>
  <c r="E135" i="8"/>
  <c r="D134" i="8"/>
  <c r="D133" i="8"/>
  <c r="D132" i="8"/>
  <c r="D131" i="8"/>
  <c r="D130" i="8"/>
  <c r="H129" i="8"/>
  <c r="G129" i="8"/>
  <c r="F129" i="8"/>
  <c r="E129" i="8"/>
  <c r="D125" i="8"/>
  <c r="D126" i="8"/>
  <c r="D127" i="8"/>
  <c r="D128" i="8"/>
  <c r="D124" i="8"/>
  <c r="E123" i="8"/>
  <c r="F123" i="8"/>
  <c r="G123" i="8"/>
  <c r="H123" i="8"/>
  <c r="D120" i="8" l="1"/>
  <c r="D153" i="8"/>
  <c r="D135" i="8"/>
  <c r="D147" i="8"/>
  <c r="D141" i="8"/>
  <c r="D129" i="8"/>
  <c r="D123" i="8"/>
  <c r="D108" i="8"/>
  <c r="D107" i="8"/>
  <c r="D106" i="8"/>
  <c r="D105" i="8"/>
  <c r="D102" i="8"/>
  <c r="D101" i="8"/>
  <c r="D100" i="8"/>
  <c r="D99" i="8"/>
  <c r="D87" i="8"/>
  <c r="D80" i="8"/>
  <c r="D84" i="8"/>
  <c r="D83" i="8"/>
  <c r="D82" i="8"/>
  <c r="D81" i="8"/>
  <c r="D74" i="8"/>
  <c r="D75" i="8"/>
  <c r="D76" i="8"/>
  <c r="D77" i="8"/>
  <c r="D78" i="8"/>
  <c r="D52" i="8"/>
  <c r="D51" i="8"/>
  <c r="D50" i="8"/>
  <c r="D49" i="8"/>
  <c r="D48" i="8"/>
  <c r="D46" i="8"/>
  <c r="D45" i="8"/>
  <c r="D44" i="8"/>
  <c r="D43" i="8"/>
  <c r="D42" i="8"/>
  <c r="D40" i="8"/>
  <c r="D39" i="8"/>
  <c r="D38" i="8"/>
  <c r="D37" i="8"/>
  <c r="D36" i="8"/>
  <c r="D34" i="8"/>
  <c r="D33" i="8"/>
  <c r="D32" i="8"/>
  <c r="D31" i="8"/>
  <c r="D30" i="8"/>
  <c r="D28" i="8"/>
  <c r="D27" i="8"/>
  <c r="D26" i="8"/>
  <c r="D25" i="8"/>
  <c r="D24" i="8"/>
  <c r="D19" i="8"/>
  <c r="D20" i="8"/>
  <c r="D21" i="8"/>
  <c r="D22" i="8"/>
  <c r="D18" i="8"/>
  <c r="D12" i="8" s="1"/>
  <c r="F23" i="8"/>
  <c r="D15" i="8" l="1"/>
  <c r="D13" i="8"/>
  <c r="D16" i="8"/>
  <c r="D14" i="8"/>
  <c r="D47" i="8"/>
  <c r="D35" i="8"/>
  <c r="D29" i="8"/>
  <c r="D23" i="8"/>
  <c r="D41" i="8"/>
  <c r="D94" i="8"/>
  <c r="D96" i="8"/>
  <c r="D95" i="8"/>
  <c r="D93" i="8"/>
  <c r="D69" i="8" s="1"/>
  <c r="D88" i="8"/>
  <c r="D70" i="8" s="1"/>
  <c r="D90" i="8"/>
  <c r="D72" i="8" s="1"/>
  <c r="D89" i="8"/>
  <c r="D71" i="8" s="1"/>
  <c r="D79" i="8"/>
  <c r="D73" i="8"/>
  <c r="F103" i="8" l="1"/>
  <c r="F97" i="8"/>
  <c r="F91" i="8"/>
  <c r="F85" i="8"/>
  <c r="D104" i="8" l="1"/>
  <c r="D103" i="8" s="1"/>
  <c r="E103" i="8"/>
  <c r="E97" i="8"/>
  <c r="D98" i="8"/>
  <c r="D97" i="8" s="1"/>
  <c r="E91" i="8"/>
  <c r="D92" i="8"/>
  <c r="D91" i="8" s="1"/>
  <c r="E85" i="8"/>
  <c r="D86" i="8"/>
  <c r="D68" i="8" s="1"/>
  <c r="D85" i="8" l="1"/>
  <c r="D67" i="8" s="1"/>
  <c r="D2035" i="8"/>
  <c r="D2034" i="8"/>
  <c r="D2033" i="8"/>
  <c r="D2032" i="8"/>
  <c r="D2031" i="8"/>
  <c r="H2030" i="8"/>
  <c r="G2030" i="8"/>
  <c r="E2030" i="8"/>
  <c r="D2030" i="8" l="1"/>
  <c r="E2173" i="8"/>
  <c r="F2173" i="8"/>
  <c r="G2173" i="8"/>
  <c r="H2173" i="8"/>
  <c r="E2176" i="8"/>
  <c r="F2176" i="8"/>
  <c r="G2176" i="8"/>
  <c r="H2176" i="8"/>
  <c r="D3911" i="8"/>
  <c r="D3910" i="8"/>
  <c r="D3909" i="8"/>
  <c r="D3908" i="8"/>
  <c r="D3907" i="8"/>
  <c r="H3906" i="8"/>
  <c r="G3906" i="8"/>
  <c r="F3906" i="8"/>
  <c r="E3906" i="8"/>
  <c r="D3454" i="8"/>
  <c r="D3452" i="8"/>
  <c r="D3451" i="8"/>
  <c r="D3449" i="8"/>
  <c r="D3447" i="8"/>
  <c r="D3445" i="8"/>
  <c r="D3444" i="8"/>
  <c r="D3443" i="8"/>
  <c r="D3440" i="8"/>
  <c r="D3439" i="8"/>
  <c r="D3438" i="8"/>
  <c r="D3436" i="8"/>
  <c r="D3435" i="8"/>
  <c r="D3434" i="8"/>
  <c r="D3432" i="8"/>
  <c r="D3431" i="8"/>
  <c r="D3430" i="8"/>
  <c r="D3429" i="8"/>
  <c r="D3428" i="8"/>
  <c r="D3426" i="8"/>
  <c r="D3425" i="8"/>
  <c r="D3421" i="8"/>
  <c r="D3420" i="8"/>
  <c r="G3413" i="8"/>
  <c r="F3413" i="8"/>
  <c r="H3413" i="8"/>
  <c r="D3404" i="8"/>
  <c r="D3403" i="8"/>
  <c r="D3402" i="8"/>
  <c r="D3401" i="8"/>
  <c r="D3400" i="8"/>
  <c r="F3399" i="8"/>
  <c r="D3398" i="8"/>
  <c r="D3397" i="8"/>
  <c r="D3396" i="8"/>
  <c r="D3395" i="8"/>
  <c r="D3394" i="8"/>
  <c r="F3393" i="8"/>
  <c r="D3392" i="8"/>
  <c r="D3391" i="8"/>
  <c r="D3390" i="8"/>
  <c r="D3389" i="8"/>
  <c r="D3388" i="8"/>
  <c r="F3387" i="8"/>
  <c r="D3386" i="8"/>
  <c r="D3385" i="8"/>
  <c r="D3384" i="8"/>
  <c r="D3383" i="8"/>
  <c r="D3382" i="8"/>
  <c r="F3381" i="8"/>
  <c r="D3380" i="8"/>
  <c r="D3379" i="8"/>
  <c r="D3378" i="8"/>
  <c r="H3377" i="8"/>
  <c r="D3377" i="8" s="1"/>
  <c r="D3376" i="8"/>
  <c r="D3374" i="8"/>
  <c r="D3373" i="8"/>
  <c r="D3372" i="8"/>
  <c r="D3371" i="8"/>
  <c r="H3370" i="8"/>
  <c r="D3370" i="8" s="1"/>
  <c r="D3368" i="8"/>
  <c r="D3367" i="8"/>
  <c r="D3366" i="8"/>
  <c r="H3365" i="8"/>
  <c r="D3365" i="8" s="1"/>
  <c r="D3364" i="8"/>
  <c r="D3362" i="8"/>
  <c r="D3361" i="8"/>
  <c r="D3360" i="8"/>
  <c r="D3359" i="8"/>
  <c r="H3358" i="8"/>
  <c r="D3358" i="8" s="1"/>
  <c r="D3356" i="8"/>
  <c r="D3355" i="8"/>
  <c r="D3354" i="8"/>
  <c r="H3353" i="8"/>
  <c r="D3352" i="8"/>
  <c r="D3350" i="8"/>
  <c r="D3349" i="8"/>
  <c r="D3348" i="8"/>
  <c r="D3347" i="8"/>
  <c r="H3346" i="8"/>
  <c r="D3346" i="8" s="1"/>
  <c r="D3344" i="8"/>
  <c r="D3343" i="8"/>
  <c r="D3342" i="8"/>
  <c r="H3341" i="8"/>
  <c r="D3340" i="8"/>
  <c r="D3338" i="8"/>
  <c r="D3337" i="8"/>
  <c r="D3336" i="8"/>
  <c r="D3335" i="8"/>
  <c r="H3334" i="8"/>
  <c r="D3334" i="8" s="1"/>
  <c r="D3332" i="8"/>
  <c r="D3331" i="8"/>
  <c r="D3330" i="8"/>
  <c r="H3329" i="8"/>
  <c r="D3328" i="8"/>
  <c r="D3326" i="8"/>
  <c r="D3325" i="8"/>
  <c r="D3324" i="8"/>
  <c r="D3323" i="8"/>
  <c r="H3322" i="8"/>
  <c r="D3322" i="8" s="1"/>
  <c r="D3320" i="8"/>
  <c r="D3319" i="8"/>
  <c r="D3318" i="8"/>
  <c r="D3316" i="8"/>
  <c r="D3314" i="8"/>
  <c r="D3313" i="8"/>
  <c r="D3312" i="8"/>
  <c r="D3311" i="8"/>
  <c r="H3310" i="8"/>
  <c r="D3310" i="8" s="1"/>
  <c r="D3308" i="8"/>
  <c r="D3307" i="8"/>
  <c r="D3306" i="8"/>
  <c r="H3305" i="8"/>
  <c r="D3305" i="8" s="1"/>
  <c r="D3302" i="8"/>
  <c r="D3301" i="8"/>
  <c r="D3300" i="8"/>
  <c r="H3298" i="8"/>
  <c r="D3298" i="8" s="1"/>
  <c r="D3296" i="8"/>
  <c r="D3295" i="8"/>
  <c r="D3294" i="8"/>
  <c r="D3293" i="8"/>
  <c r="H3292" i="8"/>
  <c r="D3292" i="8" s="1"/>
  <c r="H3287" i="8"/>
  <c r="H3281" i="8" s="1"/>
  <c r="H3699" i="8" s="1"/>
  <c r="H3286" i="8"/>
  <c r="H3280" i="8" s="1"/>
  <c r="D3258" i="8"/>
  <c r="D3257" i="8"/>
  <c r="D3256" i="8"/>
  <c r="D3255" i="8"/>
  <c r="D3254" i="8"/>
  <c r="H3253" i="8"/>
  <c r="G3253" i="8"/>
  <c r="F3253" i="8"/>
  <c r="E3253" i="8"/>
  <c r="D3252" i="8"/>
  <c r="D3251" i="8"/>
  <c r="D3250" i="8"/>
  <c r="D3249" i="8"/>
  <c r="D3248" i="8"/>
  <c r="H3247" i="8"/>
  <c r="G3247" i="8"/>
  <c r="F3247" i="8"/>
  <c r="E3247" i="8"/>
  <c r="D3246" i="8"/>
  <c r="D3245" i="8"/>
  <c r="D3244" i="8"/>
  <c r="D3243" i="8"/>
  <c r="D3242" i="8"/>
  <c r="H3241" i="8"/>
  <c r="G3241" i="8"/>
  <c r="F3241" i="8"/>
  <c r="E3241" i="8"/>
  <c r="D3239" i="8"/>
  <c r="D3238" i="8"/>
  <c r="D3237" i="8"/>
  <c r="D3236" i="8"/>
  <c r="H3235" i="8"/>
  <c r="G3235" i="8"/>
  <c r="F3235" i="8"/>
  <c r="E3235" i="8"/>
  <c r="D3234" i="8"/>
  <c r="D3233" i="8"/>
  <c r="D3232" i="8"/>
  <c r="D3231" i="8"/>
  <c r="D3230" i="8"/>
  <c r="H3229" i="8"/>
  <c r="G3229" i="8"/>
  <c r="F3229" i="8"/>
  <c r="E3229" i="8"/>
  <c r="D3228" i="8"/>
  <c r="D3227" i="8"/>
  <c r="D3226" i="8"/>
  <c r="D3225" i="8"/>
  <c r="D3224" i="8"/>
  <c r="H3223" i="8"/>
  <c r="G3223" i="8"/>
  <c r="F3223" i="8"/>
  <c r="E3223" i="8"/>
  <c r="D3222" i="8"/>
  <c r="D3221" i="8"/>
  <c r="D3220" i="8"/>
  <c r="D3219" i="8"/>
  <c r="D3218" i="8"/>
  <c r="H3217" i="8"/>
  <c r="G3217" i="8"/>
  <c r="F3217" i="8"/>
  <c r="E3217" i="8"/>
  <c r="D3216" i="8"/>
  <c r="D3215" i="8"/>
  <c r="D3214" i="8"/>
  <c r="D3213" i="8"/>
  <c r="D3212" i="8"/>
  <c r="H3211" i="8"/>
  <c r="G3211" i="8"/>
  <c r="F3211" i="8"/>
  <c r="E3211" i="8"/>
  <c r="D3210" i="8"/>
  <c r="D3209" i="8"/>
  <c r="D3208" i="8"/>
  <c r="D3207" i="8"/>
  <c r="D3206" i="8"/>
  <c r="H3205" i="8"/>
  <c r="G3205" i="8"/>
  <c r="F3205" i="8"/>
  <c r="E3205" i="8"/>
  <c r="D3204" i="8"/>
  <c r="D3203" i="8"/>
  <c r="D3202" i="8"/>
  <c r="D3201" i="8"/>
  <c r="D3200" i="8"/>
  <c r="H3199" i="8"/>
  <c r="G3199" i="8"/>
  <c r="F3199" i="8"/>
  <c r="E3199" i="8"/>
  <c r="D3198" i="8"/>
  <c r="D3197" i="8"/>
  <c r="D3196" i="8"/>
  <c r="D3195" i="8"/>
  <c r="D3194" i="8"/>
  <c r="H3193" i="8"/>
  <c r="G3193" i="8"/>
  <c r="F3193" i="8"/>
  <c r="E3193" i="8"/>
  <c r="D3192" i="8"/>
  <c r="D3191" i="8"/>
  <c r="D3190" i="8"/>
  <c r="D3189" i="8"/>
  <c r="D3188" i="8"/>
  <c r="H3187" i="8"/>
  <c r="G3187" i="8"/>
  <c r="F3187" i="8"/>
  <c r="E3187" i="8"/>
  <c r="D3186" i="8"/>
  <c r="D3185" i="8"/>
  <c r="D3184" i="8"/>
  <c r="D3183" i="8"/>
  <c r="D3182" i="8"/>
  <c r="H3181" i="8"/>
  <c r="G3181" i="8"/>
  <c r="F3181" i="8"/>
  <c r="E3181" i="8"/>
  <c r="D3180" i="8"/>
  <c r="D3179" i="8"/>
  <c r="D3178" i="8"/>
  <c r="D3177" i="8"/>
  <c r="D3176" i="8"/>
  <c r="H3175" i="8"/>
  <c r="G3175" i="8"/>
  <c r="F3175" i="8"/>
  <c r="E3175" i="8"/>
  <c r="D3174" i="8"/>
  <c r="D3173" i="8"/>
  <c r="D3172" i="8"/>
  <c r="D3171" i="8"/>
  <c r="D3170" i="8"/>
  <c r="H3169" i="8"/>
  <c r="G3169" i="8"/>
  <c r="F3169" i="8"/>
  <c r="E3169" i="8"/>
  <c r="D3168" i="8"/>
  <c r="D3167" i="8"/>
  <c r="D3166" i="8"/>
  <c r="D3165" i="8"/>
  <c r="D3164" i="8"/>
  <c r="H3163" i="8"/>
  <c r="G3163" i="8"/>
  <c r="F3163" i="8"/>
  <c r="E3163" i="8"/>
  <c r="D3162" i="8"/>
  <c r="D3161" i="8"/>
  <c r="D3160" i="8"/>
  <c r="D3159" i="8"/>
  <c r="D3158" i="8"/>
  <c r="H3157" i="8"/>
  <c r="G3157" i="8"/>
  <c r="F3157" i="8"/>
  <c r="E3157" i="8"/>
  <c r="D3156" i="8"/>
  <c r="D3155" i="8"/>
  <c r="D3154" i="8"/>
  <c r="D3153" i="8"/>
  <c r="D3152" i="8"/>
  <c r="H3151" i="8"/>
  <c r="G3151" i="8"/>
  <c r="F3151" i="8"/>
  <c r="E3151" i="8"/>
  <c r="D3150" i="8"/>
  <c r="D3149" i="8"/>
  <c r="D3148" i="8"/>
  <c r="D3147" i="8"/>
  <c r="D3146" i="8"/>
  <c r="H3145" i="8"/>
  <c r="G3145" i="8"/>
  <c r="F3145" i="8"/>
  <c r="E3145" i="8"/>
  <c r="D3144" i="8"/>
  <c r="D3143" i="8"/>
  <c r="D3142" i="8"/>
  <c r="D3141" i="8"/>
  <c r="D3140" i="8"/>
  <c r="H3139" i="8"/>
  <c r="G3139" i="8"/>
  <c r="F3139" i="8"/>
  <c r="E3139" i="8"/>
  <c r="D3138" i="8"/>
  <c r="D3137" i="8"/>
  <c r="D3136" i="8"/>
  <c r="D3135" i="8"/>
  <c r="D3134" i="8"/>
  <c r="H3133" i="8"/>
  <c r="G3133" i="8"/>
  <c r="F3133" i="8"/>
  <c r="E3133" i="8"/>
  <c r="D3132" i="8"/>
  <c r="D3131" i="8"/>
  <c r="D3130" i="8"/>
  <c r="D3129" i="8"/>
  <c r="D3128" i="8"/>
  <c r="H3127" i="8"/>
  <c r="G3127" i="8"/>
  <c r="F3127" i="8"/>
  <c r="E3127" i="8"/>
  <c r="D3126" i="8"/>
  <c r="D3125" i="8"/>
  <c r="D3124" i="8"/>
  <c r="D3123" i="8"/>
  <c r="D3122" i="8"/>
  <c r="H3121" i="8"/>
  <c r="G3121" i="8"/>
  <c r="F3121" i="8"/>
  <c r="E3121" i="8"/>
  <c r="D3120" i="8"/>
  <c r="D3119" i="8"/>
  <c r="D3118" i="8"/>
  <c r="D3117" i="8"/>
  <c r="D3116" i="8"/>
  <c r="H3115" i="8"/>
  <c r="G3115" i="8"/>
  <c r="F3115" i="8"/>
  <c r="E3115" i="8"/>
  <c r="D3114" i="8"/>
  <c r="D3113" i="8"/>
  <c r="D3112" i="8"/>
  <c r="D3111" i="8"/>
  <c r="D3110" i="8"/>
  <c r="H3109" i="8"/>
  <c r="G3109" i="8"/>
  <c r="F3109" i="8"/>
  <c r="E3109" i="8"/>
  <c r="D3108" i="8"/>
  <c r="D3107" i="8"/>
  <c r="D3106" i="8"/>
  <c r="D3105" i="8"/>
  <c r="D3104" i="8"/>
  <c r="H3103" i="8"/>
  <c r="G3103" i="8"/>
  <c r="F3103" i="8"/>
  <c r="E3103" i="8"/>
  <c r="D3102" i="8"/>
  <c r="D3101" i="8"/>
  <c r="D3100" i="8"/>
  <c r="D3099" i="8"/>
  <c r="D3098" i="8"/>
  <c r="H3097" i="8"/>
  <c r="G3097" i="8"/>
  <c r="F3097" i="8"/>
  <c r="E3097" i="8"/>
  <c r="D3096" i="8"/>
  <c r="D3095" i="8"/>
  <c r="D3094" i="8"/>
  <c r="D3093" i="8"/>
  <c r="D3092" i="8"/>
  <c r="H3091" i="8"/>
  <c r="G3091" i="8"/>
  <c r="F3091" i="8"/>
  <c r="E3091" i="8"/>
  <c r="D3090" i="8"/>
  <c r="D3089" i="8"/>
  <c r="D3088" i="8"/>
  <c r="D3087" i="8"/>
  <c r="D3086" i="8"/>
  <c r="H3085" i="8"/>
  <c r="G3085" i="8"/>
  <c r="F3085" i="8"/>
  <c r="E3085" i="8"/>
  <c r="D3084" i="8"/>
  <c r="D3083" i="8"/>
  <c r="D3082" i="8"/>
  <c r="D3081" i="8"/>
  <c r="D3080" i="8"/>
  <c r="H3079" i="8"/>
  <c r="G3079" i="8"/>
  <c r="F3079" i="8"/>
  <c r="E3079" i="8"/>
  <c r="D3078" i="8"/>
  <c r="D3077" i="8"/>
  <c r="D3076" i="8"/>
  <c r="D3075" i="8"/>
  <c r="D3074" i="8"/>
  <c r="H3073" i="8"/>
  <c r="G3073" i="8"/>
  <c r="F3073" i="8"/>
  <c r="E3073" i="8"/>
  <c r="D3072" i="8"/>
  <c r="D3071" i="8"/>
  <c r="D3070" i="8"/>
  <c r="D3069" i="8"/>
  <c r="D3068" i="8"/>
  <c r="H3067" i="8"/>
  <c r="G3067" i="8"/>
  <c r="F3067" i="8"/>
  <c r="E3067" i="8"/>
  <c r="D3066" i="8"/>
  <c r="D3065" i="8"/>
  <c r="D3064" i="8"/>
  <c r="D3063" i="8"/>
  <c r="D3062" i="8"/>
  <c r="H3061" i="8"/>
  <c r="G3061" i="8"/>
  <c r="F3061" i="8"/>
  <c r="E3061" i="8"/>
  <c r="D3060" i="8"/>
  <c r="D3059" i="8"/>
  <c r="D3058" i="8"/>
  <c r="D3057" i="8"/>
  <c r="D3056" i="8"/>
  <c r="H3055" i="8"/>
  <c r="G3055" i="8"/>
  <c r="F3055" i="8"/>
  <c r="E3055" i="8"/>
  <c r="D3054" i="8"/>
  <c r="D3053" i="8"/>
  <c r="D3052" i="8"/>
  <c r="D3051" i="8"/>
  <c r="D3050" i="8"/>
  <c r="H3049" i="8"/>
  <c r="G3049" i="8"/>
  <c r="F3049" i="8"/>
  <c r="E3049" i="8"/>
  <c r="D3048" i="8"/>
  <c r="D3047" i="8"/>
  <c r="D3046" i="8"/>
  <c r="D3045" i="8"/>
  <c r="D3044" i="8"/>
  <c r="H3043" i="8"/>
  <c r="G3043" i="8"/>
  <c r="F3043" i="8"/>
  <c r="E3043" i="8"/>
  <c r="D3042" i="8"/>
  <c r="D3041" i="8"/>
  <c r="D3040" i="8"/>
  <c r="D3039" i="8"/>
  <c r="D3038" i="8"/>
  <c r="H3037" i="8"/>
  <c r="G3037" i="8"/>
  <c r="F3037" i="8"/>
  <c r="E3037" i="8"/>
  <c r="D3028" i="8"/>
  <c r="D3022" i="8" s="1"/>
  <c r="D3027" i="8"/>
  <c r="D3021" i="8" s="1"/>
  <c r="D3026" i="8"/>
  <c r="D3020" i="8" s="1"/>
  <c r="D3025" i="8"/>
  <c r="D3019" i="8" s="1"/>
  <c r="D3024" i="8"/>
  <c r="H3023" i="8"/>
  <c r="G3023" i="8"/>
  <c r="F3023" i="8"/>
  <c r="E3023" i="8"/>
  <c r="F3022" i="8"/>
  <c r="F3017" i="8" s="1"/>
  <c r="H3017" i="8"/>
  <c r="G3017" i="8"/>
  <c r="E3017" i="8"/>
  <c r="D3014" i="8"/>
  <c r="D3008" i="8" s="1"/>
  <c r="D3013" i="8"/>
  <c r="D3012" i="8"/>
  <c r="D3006" i="8" s="1"/>
  <c r="D3011" i="8"/>
  <c r="D3005" i="8" s="1"/>
  <c r="D3010" i="8"/>
  <c r="H3009" i="8"/>
  <c r="G3009" i="8"/>
  <c r="F3009" i="8"/>
  <c r="E3009" i="8"/>
  <c r="D3007" i="8"/>
  <c r="H3003" i="8"/>
  <c r="G3003" i="8"/>
  <c r="F3003" i="8"/>
  <c r="E3003" i="8"/>
  <c r="D3000" i="8"/>
  <c r="D2999" i="8"/>
  <c r="D2998" i="8"/>
  <c r="D2997" i="8"/>
  <c r="D2996" i="8"/>
  <c r="F2995" i="8"/>
  <c r="D2994" i="8"/>
  <c r="D2993" i="8"/>
  <c r="D2992" i="8"/>
  <c r="D2991" i="8"/>
  <c r="D2990" i="8"/>
  <c r="F2989" i="8"/>
  <c r="D2988" i="8"/>
  <c r="D2987" i="8"/>
  <c r="D2986" i="8"/>
  <c r="D2985" i="8"/>
  <c r="D2984" i="8"/>
  <c r="F2983" i="8"/>
  <c r="D2982" i="8"/>
  <c r="D2981" i="8"/>
  <c r="D2980" i="8"/>
  <c r="D2979" i="8"/>
  <c r="D2978" i="8"/>
  <c r="F2977" i="8"/>
  <c r="D2976" i="8"/>
  <c r="D2975" i="8"/>
  <c r="D2974" i="8"/>
  <c r="D2973" i="8"/>
  <c r="D2972" i="8"/>
  <c r="F2971" i="8"/>
  <c r="D2970" i="8"/>
  <c r="D2969" i="8"/>
  <c r="D2968" i="8"/>
  <c r="D2967" i="8"/>
  <c r="D2966" i="8"/>
  <c r="F2965" i="8"/>
  <c r="D2964" i="8"/>
  <c r="D2963" i="8"/>
  <c r="D2962" i="8"/>
  <c r="D2961" i="8"/>
  <c r="D2960" i="8"/>
  <c r="F2959" i="8"/>
  <c r="D2958" i="8"/>
  <c r="D2957" i="8"/>
  <c r="D2956" i="8"/>
  <c r="D2955" i="8"/>
  <c r="D2954" i="8"/>
  <c r="F2953" i="8"/>
  <c r="D2952" i="8"/>
  <c r="D2951" i="8"/>
  <c r="D2950" i="8"/>
  <c r="D2949" i="8"/>
  <c r="D2948" i="8"/>
  <c r="F2947" i="8"/>
  <c r="D2946" i="8"/>
  <c r="D2945" i="8"/>
  <c r="D2944" i="8"/>
  <c r="D2943" i="8"/>
  <c r="D2942" i="8"/>
  <c r="F2941" i="8"/>
  <c r="D2940" i="8"/>
  <c r="D2939" i="8"/>
  <c r="D2938" i="8"/>
  <c r="D2937" i="8"/>
  <c r="D2936" i="8"/>
  <c r="F2935" i="8"/>
  <c r="D2934" i="8"/>
  <c r="D2933" i="8"/>
  <c r="D2932" i="8"/>
  <c r="D2931" i="8"/>
  <c r="D2930" i="8"/>
  <c r="F2929" i="8"/>
  <c r="D2928" i="8"/>
  <c r="D2927" i="8"/>
  <c r="D2926" i="8"/>
  <c r="D2925" i="8"/>
  <c r="D2924" i="8"/>
  <c r="F2923" i="8"/>
  <c r="D2922" i="8"/>
  <c r="D2921" i="8"/>
  <c r="D2920" i="8"/>
  <c r="D2919" i="8"/>
  <c r="D2918" i="8"/>
  <c r="F2917" i="8"/>
  <c r="D2916" i="8"/>
  <c r="D2915" i="8"/>
  <c r="D2914" i="8"/>
  <c r="D2913" i="8"/>
  <c r="D2912" i="8"/>
  <c r="F2911" i="8"/>
  <c r="D2910" i="8"/>
  <c r="D2909" i="8"/>
  <c r="D2908" i="8"/>
  <c r="D2907" i="8"/>
  <c r="D2906" i="8"/>
  <c r="F2905" i="8"/>
  <c r="D2904" i="8"/>
  <c r="D2903" i="8"/>
  <c r="D2902" i="8"/>
  <c r="D2901" i="8"/>
  <c r="D2900" i="8"/>
  <c r="F2899" i="8"/>
  <c r="D2898" i="8"/>
  <c r="D2897" i="8"/>
  <c r="D2896" i="8"/>
  <c r="D2895" i="8"/>
  <c r="D2894" i="8"/>
  <c r="F2893" i="8"/>
  <c r="D2892" i="8"/>
  <c r="D2891" i="8"/>
  <c r="D2890" i="8"/>
  <c r="D2889" i="8"/>
  <c r="D2888" i="8"/>
  <c r="F2887" i="8"/>
  <c r="D2886" i="8"/>
  <c r="D2885" i="8"/>
  <c r="D2884" i="8"/>
  <c r="D2883" i="8"/>
  <c r="D2882" i="8"/>
  <c r="F2881" i="8"/>
  <c r="D2880" i="8"/>
  <c r="D2879" i="8"/>
  <c r="D2878" i="8"/>
  <c r="D2877" i="8"/>
  <c r="F2876" i="8"/>
  <c r="D2874" i="8"/>
  <c r="D2873" i="8"/>
  <c r="D2872" i="8"/>
  <c r="D2871" i="8"/>
  <c r="F2870" i="8"/>
  <c r="D2870" i="8" s="1"/>
  <c r="D2868" i="8"/>
  <c r="D2867" i="8"/>
  <c r="D2866" i="8"/>
  <c r="D2865" i="8"/>
  <c r="F2864" i="8"/>
  <c r="D2864" i="8" s="1"/>
  <c r="D2862" i="8"/>
  <c r="D2861" i="8"/>
  <c r="D2860" i="8"/>
  <c r="D2859" i="8"/>
  <c r="F2858" i="8"/>
  <c r="D2856" i="8"/>
  <c r="D2855" i="8"/>
  <c r="D2854" i="8"/>
  <c r="D2853" i="8"/>
  <c r="F2852" i="8"/>
  <c r="D2852" i="8" s="1"/>
  <c r="D2850" i="8"/>
  <c r="D2849" i="8"/>
  <c r="D2848" i="8"/>
  <c r="D2847" i="8"/>
  <c r="F2846" i="8"/>
  <c r="D2846" i="8" s="1"/>
  <c r="D2844" i="8"/>
  <c r="D2843" i="8"/>
  <c r="D2842" i="8"/>
  <c r="D2841" i="8"/>
  <c r="F2840" i="8"/>
  <c r="D2838" i="8"/>
  <c r="D2837" i="8"/>
  <c r="D2836" i="8"/>
  <c r="D2835" i="8"/>
  <c r="F2834" i="8"/>
  <c r="D2834" i="8" s="1"/>
  <c r="D2832" i="8"/>
  <c r="D2831" i="8"/>
  <c r="D2830" i="8"/>
  <c r="D2829" i="8"/>
  <c r="F2828" i="8"/>
  <c r="D2828" i="8" s="1"/>
  <c r="D2826" i="8"/>
  <c r="D2825" i="8"/>
  <c r="D2824" i="8"/>
  <c r="D2823" i="8"/>
  <c r="F2822" i="8"/>
  <c r="D2822" i="8" s="1"/>
  <c r="D2820" i="8"/>
  <c r="D2819" i="8"/>
  <c r="D2818" i="8"/>
  <c r="D2817" i="8"/>
  <c r="F2816" i="8"/>
  <c r="D2814" i="8"/>
  <c r="D2813" i="8"/>
  <c r="D2812" i="8"/>
  <c r="D2811" i="8"/>
  <c r="F2810" i="8"/>
  <c r="D2808" i="8"/>
  <c r="D2807" i="8"/>
  <c r="D2806" i="8"/>
  <c r="D2805" i="8"/>
  <c r="F2804" i="8"/>
  <c r="D2804" i="8" s="1"/>
  <c r="D2802" i="8"/>
  <c r="D2801" i="8"/>
  <c r="D2800" i="8"/>
  <c r="D2799" i="8"/>
  <c r="F2798" i="8"/>
  <c r="D2798" i="8" s="1"/>
  <c r="D2796" i="8"/>
  <c r="D2795" i="8"/>
  <c r="D2794" i="8"/>
  <c r="D2793" i="8"/>
  <c r="F2792" i="8"/>
  <c r="D2792" i="8" s="1"/>
  <c r="D2790" i="8"/>
  <c r="D2789" i="8"/>
  <c r="D2788" i="8"/>
  <c r="D2787" i="8"/>
  <c r="F2786" i="8"/>
  <c r="D2786" i="8" s="1"/>
  <c r="D2784" i="8"/>
  <c r="D2783" i="8"/>
  <c r="D2782" i="8"/>
  <c r="D2781" i="8"/>
  <c r="F2780" i="8"/>
  <c r="D2780" i="8" s="1"/>
  <c r="D2778" i="8"/>
  <c r="D2777" i="8"/>
  <c r="D2776" i="8"/>
  <c r="D2775" i="8"/>
  <c r="F2774" i="8"/>
  <c r="D2774" i="8" s="1"/>
  <c r="D2772" i="8"/>
  <c r="D2771" i="8"/>
  <c r="D2770" i="8"/>
  <c r="D2769" i="8"/>
  <c r="F2768" i="8"/>
  <c r="D2768" i="8" s="1"/>
  <c r="D2766" i="8"/>
  <c r="D2765" i="8"/>
  <c r="D2764" i="8"/>
  <c r="D2763" i="8"/>
  <c r="F2762" i="8"/>
  <c r="D2762" i="8" s="1"/>
  <c r="D2760" i="8"/>
  <c r="D2759" i="8"/>
  <c r="D2758" i="8"/>
  <c r="D2757" i="8"/>
  <c r="F2756" i="8"/>
  <c r="D2756" i="8" s="1"/>
  <c r="D2754" i="8"/>
  <c r="D2753" i="8"/>
  <c r="D2752" i="8"/>
  <c r="D2751" i="8"/>
  <c r="H2750" i="8"/>
  <c r="F2749" i="8"/>
  <c r="D2748" i="8"/>
  <c r="D2747" i="8"/>
  <c r="D2746" i="8"/>
  <c r="D2745" i="8"/>
  <c r="F2744" i="8"/>
  <c r="D2744" i="8" s="1"/>
  <c r="D2742" i="8"/>
  <c r="D2741" i="8"/>
  <c r="D2740" i="8"/>
  <c r="D2739" i="8"/>
  <c r="F2738" i="8"/>
  <c r="D2736" i="8"/>
  <c r="D2735" i="8"/>
  <c r="D2734" i="8"/>
  <c r="D2733" i="8"/>
  <c r="F2732" i="8"/>
  <c r="D2732" i="8" s="1"/>
  <c r="D2730" i="8"/>
  <c r="D2729" i="8"/>
  <c r="D2728" i="8"/>
  <c r="D2727" i="8"/>
  <c r="F2726" i="8"/>
  <c r="D2726" i="8" s="1"/>
  <c r="D2724" i="8"/>
  <c r="D2723" i="8"/>
  <c r="D2722" i="8"/>
  <c r="D2721" i="8"/>
  <c r="F2720" i="8"/>
  <c r="D2720" i="8" s="1"/>
  <c r="D2718" i="8"/>
  <c r="D2717" i="8"/>
  <c r="D2716" i="8"/>
  <c r="D2715" i="8"/>
  <c r="F2714" i="8"/>
  <c r="D2714" i="8" s="1"/>
  <c r="D2712" i="8"/>
  <c r="D2711" i="8"/>
  <c r="D2710" i="8"/>
  <c r="D2709" i="8"/>
  <c r="F2708" i="8"/>
  <c r="D2708" i="8" s="1"/>
  <c r="D2706" i="8"/>
  <c r="D2705" i="8"/>
  <c r="D2704" i="8"/>
  <c r="D2703" i="8"/>
  <c r="F2702" i="8"/>
  <c r="D2702" i="8" s="1"/>
  <c r="D2700" i="8"/>
  <c r="D2699" i="8"/>
  <c r="D2698" i="8"/>
  <c r="D2697" i="8"/>
  <c r="F2696" i="8"/>
  <c r="D2696" i="8" s="1"/>
  <c r="D2694" i="8"/>
  <c r="D2693" i="8"/>
  <c r="D2692" i="8"/>
  <c r="D2691" i="8"/>
  <c r="F2690" i="8"/>
  <c r="D2690" i="8" s="1"/>
  <c r="D2688" i="8"/>
  <c r="D2687" i="8"/>
  <c r="D2686" i="8"/>
  <c r="D2685" i="8"/>
  <c r="F2684" i="8"/>
  <c r="D2684" i="8" s="1"/>
  <c r="D2682" i="8"/>
  <c r="D2681" i="8"/>
  <c r="D2680" i="8"/>
  <c r="D2679" i="8"/>
  <c r="F2678" i="8"/>
  <c r="D2678" i="8" s="1"/>
  <c r="D2676" i="8"/>
  <c r="D2675" i="8"/>
  <c r="D2674" i="8"/>
  <c r="D2673" i="8"/>
  <c r="F2672" i="8"/>
  <c r="D2672" i="8" s="1"/>
  <c r="D2670" i="8"/>
  <c r="D2669" i="8"/>
  <c r="D2668" i="8"/>
  <c r="D2667" i="8"/>
  <c r="F2666" i="8"/>
  <c r="D2666" i="8" s="1"/>
  <c r="D2664" i="8"/>
  <c r="D2663" i="8"/>
  <c r="D2662" i="8"/>
  <c r="D2661" i="8"/>
  <c r="F2660" i="8"/>
  <c r="D2660" i="8" s="1"/>
  <c r="D2658" i="8"/>
  <c r="D2657" i="8"/>
  <c r="D2656" i="8"/>
  <c r="D2655" i="8"/>
  <c r="F2654" i="8"/>
  <c r="D2652" i="8"/>
  <c r="D2651" i="8"/>
  <c r="D2650" i="8"/>
  <c r="D2649" i="8"/>
  <c r="H2648" i="8"/>
  <c r="F2647" i="8"/>
  <c r="D2646" i="8"/>
  <c r="D2645" i="8"/>
  <c r="D2644" i="8"/>
  <c r="D2643" i="8"/>
  <c r="F2642" i="8"/>
  <c r="D2642" i="8" s="1"/>
  <c r="D2640" i="8"/>
  <c r="D2639" i="8"/>
  <c r="D2638" i="8"/>
  <c r="D2637" i="8"/>
  <c r="D2636" i="8"/>
  <c r="D2634" i="8"/>
  <c r="D2633" i="8"/>
  <c r="D2632" i="8"/>
  <c r="D2631" i="8"/>
  <c r="D2630" i="8"/>
  <c r="D2628" i="8"/>
  <c r="D2627" i="8"/>
  <c r="D2626" i="8"/>
  <c r="D2625" i="8"/>
  <c r="D2622" i="8"/>
  <c r="D2621" i="8"/>
  <c r="D2620" i="8"/>
  <c r="D2619" i="8"/>
  <c r="D2618" i="8"/>
  <c r="D2616" i="8"/>
  <c r="D2615" i="8"/>
  <c r="D2614" i="8"/>
  <c r="D2613" i="8"/>
  <c r="D2612" i="8"/>
  <c r="D2610" i="8"/>
  <c r="D2609" i="8"/>
  <c r="D2608" i="8"/>
  <c r="D2607" i="8"/>
  <c r="F2606" i="8"/>
  <c r="D2604" i="8"/>
  <c r="D2603" i="8"/>
  <c r="D2602" i="8"/>
  <c r="D2601" i="8"/>
  <c r="D2600" i="8"/>
  <c r="D2598" i="8"/>
  <c r="D2597" i="8"/>
  <c r="D2596" i="8"/>
  <c r="D2595" i="8"/>
  <c r="D2594" i="8"/>
  <c r="H2593" i="8"/>
  <c r="G2593" i="8"/>
  <c r="E2593" i="8"/>
  <c r="D2592" i="8"/>
  <c r="D2591" i="8"/>
  <c r="D2590" i="8"/>
  <c r="D2589" i="8"/>
  <c r="G2587" i="8"/>
  <c r="D2584" i="8"/>
  <c r="D2578" i="8" s="1"/>
  <c r="D2583" i="8"/>
  <c r="D2577" i="8" s="1"/>
  <c r="D2582" i="8"/>
  <c r="D2576" i="8" s="1"/>
  <c r="D2581" i="8"/>
  <c r="D2580" i="8"/>
  <c r="D2574" i="8" s="1"/>
  <c r="D2558" i="8"/>
  <c r="D2557" i="8"/>
  <c r="D2556" i="8"/>
  <c r="D2555" i="8"/>
  <c r="D2554" i="8"/>
  <c r="D2552" i="8"/>
  <c r="D2551" i="8"/>
  <c r="D2550" i="8"/>
  <c r="D2549" i="8"/>
  <c r="D2548" i="8"/>
  <c r="H2547" i="8"/>
  <c r="G2547" i="8"/>
  <c r="D2546" i="8"/>
  <c r="D2545" i="8"/>
  <c r="D2544" i="8"/>
  <c r="D2543" i="8"/>
  <c r="D2542" i="8"/>
  <c r="G2541" i="8"/>
  <c r="F2541" i="8"/>
  <c r="D2540" i="8"/>
  <c r="D2539" i="8"/>
  <c r="D2538" i="8"/>
  <c r="D2537" i="8"/>
  <c r="D2536" i="8"/>
  <c r="D2534" i="8"/>
  <c r="D2533" i="8"/>
  <c r="D2532" i="8"/>
  <c r="D2531" i="8"/>
  <c r="D2530" i="8"/>
  <c r="D2528" i="8"/>
  <c r="D2527" i="8"/>
  <c r="D2526" i="8"/>
  <c r="D2525" i="8"/>
  <c r="D2524" i="8"/>
  <c r="D2522" i="8"/>
  <c r="D2521" i="8"/>
  <c r="D2520" i="8"/>
  <c r="D2519" i="8"/>
  <c r="D2518" i="8"/>
  <c r="D2516" i="8"/>
  <c r="D2515" i="8"/>
  <c r="D2514" i="8"/>
  <c r="D2513" i="8"/>
  <c r="D2512" i="8"/>
  <c r="D2510" i="8"/>
  <c r="D2509" i="8"/>
  <c r="D2508" i="8"/>
  <c r="D2507" i="8"/>
  <c r="D2506" i="8"/>
  <c r="D2504" i="8"/>
  <c r="D2503" i="8"/>
  <c r="D2502" i="8"/>
  <c r="D2501" i="8"/>
  <c r="D2500" i="8"/>
  <c r="G2499" i="8"/>
  <c r="F2499" i="8"/>
  <c r="D2498" i="8"/>
  <c r="D2497" i="8"/>
  <c r="D2496" i="8"/>
  <c r="D2495" i="8"/>
  <c r="D2494" i="8"/>
  <c r="F2493" i="8"/>
  <c r="D2492" i="8"/>
  <c r="D2491" i="8"/>
  <c r="D2490" i="8"/>
  <c r="D2489" i="8"/>
  <c r="D2488" i="8"/>
  <c r="D2486" i="8"/>
  <c r="D2485" i="8"/>
  <c r="D2484" i="8"/>
  <c r="D2483" i="8"/>
  <c r="D2482" i="8"/>
  <c r="D2480" i="8"/>
  <c r="D2479" i="8"/>
  <c r="D2478" i="8"/>
  <c r="D2477" i="8"/>
  <c r="D2476" i="8"/>
  <c r="D2474" i="8"/>
  <c r="D2473" i="8"/>
  <c r="D2472" i="8"/>
  <c r="D2471" i="8"/>
  <c r="D2470" i="8"/>
  <c r="D2468" i="8"/>
  <c r="D2467" i="8"/>
  <c r="D2466" i="8"/>
  <c r="D2465" i="8"/>
  <c r="D2464" i="8"/>
  <c r="D2462" i="8"/>
  <c r="D2461" i="8"/>
  <c r="D2460" i="8"/>
  <c r="D2459" i="8"/>
  <c r="D2458" i="8"/>
  <c r="D2456" i="8"/>
  <c r="D2455" i="8"/>
  <c r="D2454" i="8"/>
  <c r="D2453" i="8"/>
  <c r="D2452" i="8"/>
  <c r="D2450" i="8"/>
  <c r="D2449" i="8"/>
  <c r="D2448" i="8"/>
  <c r="D2447" i="8"/>
  <c r="D2446" i="8"/>
  <c r="D2444" i="8"/>
  <c r="D2443" i="8"/>
  <c r="D2442" i="8"/>
  <c r="D2441" i="8"/>
  <c r="D2440" i="8"/>
  <c r="D2438" i="8"/>
  <c r="D2437" i="8"/>
  <c r="D2436" i="8"/>
  <c r="D2435" i="8"/>
  <c r="D2434" i="8"/>
  <c r="D2432" i="8"/>
  <c r="D2431" i="8"/>
  <c r="D2430" i="8"/>
  <c r="D2429" i="8"/>
  <c r="D2428" i="8"/>
  <c r="D2426" i="8"/>
  <c r="D2425" i="8"/>
  <c r="D2424" i="8"/>
  <c r="D2423" i="8"/>
  <c r="D2422" i="8"/>
  <c r="D2420" i="8"/>
  <c r="D2419" i="8"/>
  <c r="D2418" i="8"/>
  <c r="D2417" i="8"/>
  <c r="D2416" i="8"/>
  <c r="D2414" i="8"/>
  <c r="D2413" i="8"/>
  <c r="D2412" i="8"/>
  <c r="D2411" i="8"/>
  <c r="D2410" i="8"/>
  <c r="D2408" i="8"/>
  <c r="D2407" i="8"/>
  <c r="D2406" i="8"/>
  <c r="D2405" i="8"/>
  <c r="D2404" i="8"/>
  <c r="D2402" i="8"/>
  <c r="D2401" i="8"/>
  <c r="D2400" i="8"/>
  <c r="D2399" i="8"/>
  <c r="D2398" i="8"/>
  <c r="D2396" i="8"/>
  <c r="D2395" i="8"/>
  <c r="D2394" i="8"/>
  <c r="D2393" i="8"/>
  <c r="D2392" i="8"/>
  <c r="D2390" i="8"/>
  <c r="D2389" i="8"/>
  <c r="D2388" i="8"/>
  <c r="D2387" i="8"/>
  <c r="D2386" i="8"/>
  <c r="E2385" i="8"/>
  <c r="D2384" i="8"/>
  <c r="D2383" i="8"/>
  <c r="D2382" i="8"/>
  <c r="D2381" i="8"/>
  <c r="D2380" i="8"/>
  <c r="H2379" i="8"/>
  <c r="G2379" i="8"/>
  <c r="E2379" i="8"/>
  <c r="D2378" i="8"/>
  <c r="D2377" i="8"/>
  <c r="D2376" i="8"/>
  <c r="D2375" i="8"/>
  <c r="D2374" i="8"/>
  <c r="H2373" i="8"/>
  <c r="G2373" i="8"/>
  <c r="E2373" i="8"/>
  <c r="D2372" i="8"/>
  <c r="D2371" i="8"/>
  <c r="D2370" i="8"/>
  <c r="D2369" i="8"/>
  <c r="D2368" i="8"/>
  <c r="H2367" i="8"/>
  <c r="G2367" i="8"/>
  <c r="E2367" i="8"/>
  <c r="D2366" i="8"/>
  <c r="D2365" i="8"/>
  <c r="D2364" i="8"/>
  <c r="D2363" i="8"/>
  <c r="D2362" i="8"/>
  <c r="H2361" i="8"/>
  <c r="G2361" i="8"/>
  <c r="E2361" i="8"/>
  <c r="D2360" i="8"/>
  <c r="D2359" i="8"/>
  <c r="D2358" i="8"/>
  <c r="D2357" i="8"/>
  <c r="D2356" i="8"/>
  <c r="H2355" i="8"/>
  <c r="G2355" i="8"/>
  <c r="F2355" i="8"/>
  <c r="E2355" i="8"/>
  <c r="D2354" i="8"/>
  <c r="D2353" i="8"/>
  <c r="D2352" i="8"/>
  <c r="D2351" i="8"/>
  <c r="D2350" i="8"/>
  <c r="H2349" i="8"/>
  <c r="G2349" i="8"/>
  <c r="F2349" i="8"/>
  <c r="E2349" i="8"/>
  <c r="D2348" i="8"/>
  <c r="D2347" i="8"/>
  <c r="D2346" i="8"/>
  <c r="D2345" i="8"/>
  <c r="D2344" i="8"/>
  <c r="H2343" i="8"/>
  <c r="G2343" i="8"/>
  <c r="F2343" i="8"/>
  <c r="E2343" i="8"/>
  <c r="D2342" i="8"/>
  <c r="D2341" i="8"/>
  <c r="D2340" i="8"/>
  <c r="D2339" i="8"/>
  <c r="D2338" i="8"/>
  <c r="H2337" i="8"/>
  <c r="G2337" i="8"/>
  <c r="F2337" i="8"/>
  <c r="E2337" i="8"/>
  <c r="D2336" i="8"/>
  <c r="D2335" i="8"/>
  <c r="D2334" i="8"/>
  <c r="D2333" i="8"/>
  <c r="D2332" i="8"/>
  <c r="H2331" i="8"/>
  <c r="G2331" i="8"/>
  <c r="F2331" i="8"/>
  <c r="E2331" i="8"/>
  <c r="D2330" i="8"/>
  <c r="D2329" i="8"/>
  <c r="D2328" i="8"/>
  <c r="D2327" i="8"/>
  <c r="D2326" i="8"/>
  <c r="H2325" i="8"/>
  <c r="G2325" i="8"/>
  <c r="F2325" i="8"/>
  <c r="E2325" i="8"/>
  <c r="D2324" i="8"/>
  <c r="D2323" i="8"/>
  <c r="D2322" i="8"/>
  <c r="D2321" i="8"/>
  <c r="D2320" i="8"/>
  <c r="H2319" i="8"/>
  <c r="G2319" i="8"/>
  <c r="F2319" i="8"/>
  <c r="E2319" i="8"/>
  <c r="D2318" i="8"/>
  <c r="D2317" i="8"/>
  <c r="D2316" i="8"/>
  <c r="D2315" i="8"/>
  <c r="D2314" i="8"/>
  <c r="H2313" i="8"/>
  <c r="G2313" i="8"/>
  <c r="F2313" i="8"/>
  <c r="E2313" i="8"/>
  <c r="D2312" i="8"/>
  <c r="D2311" i="8"/>
  <c r="D2310" i="8"/>
  <c r="D2309" i="8"/>
  <c r="D2308" i="8"/>
  <c r="G2307" i="8"/>
  <c r="F2307" i="8"/>
  <c r="E2307" i="8"/>
  <c r="H3702" i="8"/>
  <c r="G3702" i="8"/>
  <c r="E3702" i="8"/>
  <c r="H3701" i="8"/>
  <c r="G3701" i="8"/>
  <c r="F3701" i="8"/>
  <c r="E3701" i="8"/>
  <c r="H3700" i="8"/>
  <c r="G3700" i="8"/>
  <c r="E3700" i="8"/>
  <c r="G3699" i="8"/>
  <c r="F3699" i="8"/>
  <c r="E3699" i="8"/>
  <c r="H2302" i="8"/>
  <c r="G2302" i="8"/>
  <c r="G3698" i="8" s="1"/>
  <c r="F2302" i="8"/>
  <c r="E2302" i="8"/>
  <c r="E3698" i="8" s="1"/>
  <c r="D2248" i="8"/>
  <c r="H2248" i="8"/>
  <c r="G2248" i="8"/>
  <c r="F2248" i="8"/>
  <c r="E2248" i="8"/>
  <c r="H2245" i="8"/>
  <c r="G2245" i="8"/>
  <c r="F2245" i="8"/>
  <c r="E2245" i="8"/>
  <c r="H2242" i="8"/>
  <c r="G2242" i="8"/>
  <c r="F2242" i="8"/>
  <c r="E2242" i="8"/>
  <c r="H2239" i="8"/>
  <c r="G2239" i="8"/>
  <c r="F2239" i="8"/>
  <c r="E2239" i="8"/>
  <c r="H2236" i="8"/>
  <c r="G2236" i="8"/>
  <c r="F2236" i="8"/>
  <c r="E2236" i="8"/>
  <c r="H2233" i="8"/>
  <c r="G2233" i="8"/>
  <c r="F2233" i="8"/>
  <c r="E2233" i="8"/>
  <c r="H2230" i="8"/>
  <c r="G2230" i="8"/>
  <c r="F2230" i="8"/>
  <c r="E2230" i="8"/>
  <c r="H2216" i="8"/>
  <c r="G2216" i="8"/>
  <c r="F2216" i="8"/>
  <c r="E2216" i="8"/>
  <c r="H2213" i="8"/>
  <c r="G2213" i="8"/>
  <c r="F2213" i="8"/>
  <c r="E2213" i="8"/>
  <c r="H2210" i="8"/>
  <c r="G2210" i="8"/>
  <c r="F2210" i="8"/>
  <c r="E2210" i="8"/>
  <c r="H2207" i="8"/>
  <c r="G2207" i="8"/>
  <c r="F2207" i="8"/>
  <c r="E2207" i="8"/>
  <c r="H2204" i="8"/>
  <c r="G2204" i="8"/>
  <c r="F2204" i="8"/>
  <c r="E2204" i="8"/>
  <c r="H2201" i="8"/>
  <c r="G2201" i="8"/>
  <c r="F2201" i="8"/>
  <c r="E2201" i="8"/>
  <c r="H2198" i="8"/>
  <c r="G2198" i="8"/>
  <c r="F2198" i="8"/>
  <c r="E2198" i="8"/>
  <c r="D2176" i="8"/>
  <c r="H2188" i="8"/>
  <c r="G2188" i="8"/>
  <c r="F2188" i="8"/>
  <c r="E2188" i="8"/>
  <c r="H2185" i="8"/>
  <c r="G2185" i="8"/>
  <c r="F2185" i="8"/>
  <c r="E2185" i="8"/>
  <c r="D2185" i="8"/>
  <c r="H2182" i="8"/>
  <c r="G2182" i="8"/>
  <c r="F2182" i="8"/>
  <c r="E2182" i="8"/>
  <c r="D2182" i="8"/>
  <c r="H2179" i="8"/>
  <c r="G2179" i="8"/>
  <c r="F2179" i="8"/>
  <c r="E2179" i="8"/>
  <c r="D2179" i="8"/>
  <c r="F2164" i="8"/>
  <c r="F2163" i="8"/>
  <c r="H2162" i="8"/>
  <c r="H2144" i="8" s="1"/>
  <c r="G2162" i="8"/>
  <c r="E2162" i="8"/>
  <c r="G2156" i="8"/>
  <c r="F2156" i="8"/>
  <c r="E2156" i="8"/>
  <c r="D2141" i="8"/>
  <c r="D2140" i="8"/>
  <c r="D2139" i="8"/>
  <c r="D2138" i="8"/>
  <c r="D2137" i="8"/>
  <c r="G2136" i="8"/>
  <c r="F2136" i="8"/>
  <c r="E2136" i="8"/>
  <c r="D2135" i="8"/>
  <c r="D2128" i="8" s="1"/>
  <c r="D2134" i="8"/>
  <c r="D2126" i="8" s="1"/>
  <c r="D2133" i="8"/>
  <c r="D2124" i="8" s="1"/>
  <c r="D2132" i="8"/>
  <c r="D2122" i="8" s="1"/>
  <c r="D2131" i="8"/>
  <c r="H2130" i="8"/>
  <c r="G2130" i="8"/>
  <c r="F2130" i="8"/>
  <c r="E2130" i="8"/>
  <c r="H2118" i="8"/>
  <c r="D2056" i="8"/>
  <c r="D2054" i="8" s="1"/>
  <c r="H2054" i="8"/>
  <c r="G2054" i="8"/>
  <c r="E2054" i="8"/>
  <c r="D2050" i="8"/>
  <c r="D2048" i="8" s="1"/>
  <c r="H2048" i="8"/>
  <c r="G2048" i="8"/>
  <c r="E2048" i="8"/>
  <c r="D2044" i="8"/>
  <c r="D2042" i="8" s="1"/>
  <c r="H2042" i="8"/>
  <c r="G2042" i="8"/>
  <c r="E2042" i="8"/>
  <c r="D2038" i="8"/>
  <c r="D2036" i="8" s="1"/>
  <c r="H2036" i="8"/>
  <c r="G2036" i="8"/>
  <c r="E2036" i="8"/>
  <c r="D2029" i="8"/>
  <c r="D2028" i="8"/>
  <c r="D2027" i="8"/>
  <c r="D2026" i="8"/>
  <c r="D2025" i="8"/>
  <c r="H2024" i="8"/>
  <c r="G2024" i="8"/>
  <c r="E2024" i="8"/>
  <c r="D2023" i="8"/>
  <c r="D2022" i="8"/>
  <c r="D2021" i="8"/>
  <c r="D2020" i="8"/>
  <c r="D2019" i="8"/>
  <c r="H2018" i="8"/>
  <c r="G2018" i="8"/>
  <c r="E2018" i="8"/>
  <c r="D2017" i="8"/>
  <c r="D2016" i="8"/>
  <c r="D2015" i="8"/>
  <c r="D2014" i="8"/>
  <c r="D2013" i="8"/>
  <c r="H2012" i="8"/>
  <c r="G2012" i="8"/>
  <c r="E2012" i="8"/>
  <c r="D2011" i="8"/>
  <c r="D2010" i="8"/>
  <c r="D2009" i="8"/>
  <c r="D2008" i="8"/>
  <c r="D2007" i="8"/>
  <c r="H2006" i="8"/>
  <c r="G2006" i="8"/>
  <c r="E2006" i="8"/>
  <c r="D2005" i="8"/>
  <c r="D2004" i="8"/>
  <c r="D2003" i="8"/>
  <c r="D2002" i="8"/>
  <c r="D2001" i="8"/>
  <c r="H2000" i="8"/>
  <c r="G2000" i="8"/>
  <c r="E2000" i="8"/>
  <c r="D1999" i="8"/>
  <c r="D1998" i="8"/>
  <c r="D1997" i="8"/>
  <c r="D1996" i="8"/>
  <c r="D1995" i="8"/>
  <c r="H1994" i="8"/>
  <c r="G1994" i="8"/>
  <c r="E1994" i="8"/>
  <c r="D1993" i="8"/>
  <c r="D1992" i="8"/>
  <c r="D1991" i="8"/>
  <c r="D1990" i="8"/>
  <c r="D1989" i="8"/>
  <c r="H1988" i="8"/>
  <c r="G1988" i="8"/>
  <c r="E1988" i="8"/>
  <c r="D1987" i="8"/>
  <c r="D1986" i="8"/>
  <c r="D1985" i="8"/>
  <c r="D1984" i="8"/>
  <c r="D1983" i="8"/>
  <c r="H1982" i="8"/>
  <c r="G1982" i="8"/>
  <c r="E1982" i="8"/>
  <c r="D1981" i="8"/>
  <c r="D1980" i="8"/>
  <c r="D1979" i="8"/>
  <c r="D1978" i="8"/>
  <c r="D1977" i="8"/>
  <c r="H1976" i="8"/>
  <c r="G1976" i="8"/>
  <c r="E1976" i="8"/>
  <c r="D1975" i="8"/>
  <c r="D1974" i="8"/>
  <c r="D1973" i="8"/>
  <c r="D1972" i="8"/>
  <c r="D1971" i="8"/>
  <c r="H1970" i="8"/>
  <c r="G1970" i="8"/>
  <c r="E1970" i="8"/>
  <c r="D1969" i="8"/>
  <c r="D1968" i="8"/>
  <c r="D1967" i="8"/>
  <c r="D1966" i="8"/>
  <c r="D1965" i="8"/>
  <c r="H1964" i="8"/>
  <c r="G1964" i="8"/>
  <c r="E1964" i="8"/>
  <c r="D1963" i="8"/>
  <c r="D1962" i="8"/>
  <c r="D1961" i="8"/>
  <c r="D1960" i="8"/>
  <c r="D1959" i="8"/>
  <c r="H1958" i="8"/>
  <c r="G1958" i="8"/>
  <c r="E1958" i="8"/>
  <c r="D1957" i="8"/>
  <c r="D1956" i="8"/>
  <c r="D1955" i="8"/>
  <c r="D1954" i="8"/>
  <c r="D1953" i="8"/>
  <c r="H1952" i="8"/>
  <c r="G1952" i="8"/>
  <c r="E1952" i="8"/>
  <c r="D1951" i="8"/>
  <c r="D1950" i="8"/>
  <c r="D1949" i="8"/>
  <c r="D1948" i="8"/>
  <c r="D1947" i="8"/>
  <c r="H1946" i="8"/>
  <c r="G1946" i="8"/>
  <c r="E1946" i="8"/>
  <c r="D1945" i="8"/>
  <c r="D1944" i="8"/>
  <c r="D1943" i="8"/>
  <c r="D1942" i="8"/>
  <c r="D1941" i="8"/>
  <c r="H1940" i="8"/>
  <c r="G1940" i="8"/>
  <c r="E1940" i="8"/>
  <c r="D1939" i="8"/>
  <c r="D1938" i="8"/>
  <c r="D1937" i="8"/>
  <c r="D1936" i="8"/>
  <c r="D1935" i="8"/>
  <c r="H1934" i="8"/>
  <c r="G1934" i="8"/>
  <c r="E1934" i="8"/>
  <c r="D1933" i="8"/>
  <c r="D1932" i="8"/>
  <c r="D1931" i="8"/>
  <c r="D1930" i="8"/>
  <c r="D1929" i="8"/>
  <c r="H1928" i="8"/>
  <c r="G1928" i="8"/>
  <c r="E1928" i="8"/>
  <c r="D1927" i="8"/>
  <c r="D1926" i="8"/>
  <c r="D1925" i="8"/>
  <c r="D1924" i="8"/>
  <c r="D1923" i="8"/>
  <c r="H1922" i="8"/>
  <c r="G1922" i="8"/>
  <c r="E1922" i="8"/>
  <c r="D1921" i="8"/>
  <c r="D1920" i="8"/>
  <c r="D1919" i="8"/>
  <c r="D1918" i="8"/>
  <c r="D1917" i="8"/>
  <c r="H1916" i="8"/>
  <c r="G1916" i="8"/>
  <c r="E1916" i="8"/>
  <c r="D1915" i="8"/>
  <c r="D1914" i="8"/>
  <c r="D1913" i="8"/>
  <c r="D1912" i="8"/>
  <c r="D1911" i="8"/>
  <c r="H1910" i="8"/>
  <c r="G1910" i="8"/>
  <c r="E1910" i="8"/>
  <c r="D1909" i="8"/>
  <c r="D1908" i="8"/>
  <c r="D1907" i="8"/>
  <c r="D1906" i="8"/>
  <c r="D1905" i="8"/>
  <c r="H1904" i="8"/>
  <c r="G1904" i="8"/>
  <c r="E1904" i="8"/>
  <c r="D1903" i="8"/>
  <c r="D1902" i="8"/>
  <c r="D1901" i="8"/>
  <c r="D1900" i="8"/>
  <c r="D1899" i="8"/>
  <c r="H1898" i="8"/>
  <c r="G1898" i="8"/>
  <c r="E1898" i="8"/>
  <c r="D1897" i="8"/>
  <c r="D1896" i="8"/>
  <c r="D1895" i="8"/>
  <c r="D1894" i="8"/>
  <c r="D1893" i="8"/>
  <c r="H1892" i="8"/>
  <c r="G1892" i="8"/>
  <c r="E1892" i="8"/>
  <c r="D1891" i="8"/>
  <c r="D1890" i="8"/>
  <c r="D1889" i="8"/>
  <c r="D1888" i="8"/>
  <c r="D1887" i="8"/>
  <c r="H1886" i="8"/>
  <c r="G1886" i="8"/>
  <c r="E1886" i="8"/>
  <c r="D1885" i="8"/>
  <c r="D1884" i="8"/>
  <c r="D1883" i="8"/>
  <c r="D1882" i="8"/>
  <c r="D1881" i="8"/>
  <c r="H1880" i="8"/>
  <c r="G1880" i="8"/>
  <c r="E1880" i="8"/>
  <c r="D1879" i="8"/>
  <c r="D1878" i="8"/>
  <c r="D1877" i="8"/>
  <c r="D1876" i="8"/>
  <c r="D1875" i="8"/>
  <c r="H1874" i="8"/>
  <c r="G1874" i="8"/>
  <c r="E1874" i="8"/>
  <c r="D1873" i="8"/>
  <c r="D1872" i="8"/>
  <c r="D1871" i="8"/>
  <c r="D1870" i="8"/>
  <c r="D1869" i="8"/>
  <c r="H1868" i="8"/>
  <c r="G1868" i="8"/>
  <c r="E1868" i="8"/>
  <c r="D1867" i="8"/>
  <c r="D1866" i="8"/>
  <c r="D1865" i="8"/>
  <c r="D1864" i="8"/>
  <c r="D1863" i="8"/>
  <c r="H1862" i="8"/>
  <c r="G1862" i="8"/>
  <c r="E1862" i="8"/>
  <c r="D1861" i="8"/>
  <c r="D1860" i="8"/>
  <c r="D1859" i="8"/>
  <c r="D1858" i="8"/>
  <c r="D1857" i="8"/>
  <c r="H1856" i="8"/>
  <c r="G1856" i="8"/>
  <c r="E1856" i="8"/>
  <c r="D1855" i="8"/>
  <c r="D1854" i="8"/>
  <c r="D1848" i="8" s="1"/>
  <c r="D1853" i="8"/>
  <c r="D1847" i="8" s="1"/>
  <c r="D1852" i="8"/>
  <c r="D1851" i="8"/>
  <c r="D1845" i="8" s="1"/>
  <c r="H1850" i="8"/>
  <c r="G1850" i="8"/>
  <c r="E1850" i="8"/>
  <c r="D1829" i="8"/>
  <c r="D1828" i="8"/>
  <c r="D1827" i="8"/>
  <c r="F1826" i="8"/>
  <c r="D1825" i="8"/>
  <c r="H1824" i="8"/>
  <c r="G1824" i="8"/>
  <c r="F1824" i="8"/>
  <c r="E1824" i="8"/>
  <c r="D1823" i="8"/>
  <c r="D1822" i="8"/>
  <c r="D1821" i="8"/>
  <c r="D1820" i="8"/>
  <c r="D1819" i="8"/>
  <c r="H1818" i="8"/>
  <c r="G1818" i="8"/>
  <c r="E1818" i="8"/>
  <c r="D1817" i="8"/>
  <c r="D1816" i="8"/>
  <c r="D1815" i="8"/>
  <c r="D1814" i="8"/>
  <c r="F1813" i="8"/>
  <c r="D1813" i="8" s="1"/>
  <c r="H1812" i="8"/>
  <c r="G1812" i="8"/>
  <c r="E1812" i="8"/>
  <c r="D1811" i="8"/>
  <c r="D1810" i="8"/>
  <c r="D1809" i="8"/>
  <c r="D1808" i="8"/>
  <c r="F1807" i="8"/>
  <c r="H1806" i="8"/>
  <c r="G1806" i="8"/>
  <c r="E1806" i="8"/>
  <c r="H1805" i="8"/>
  <c r="G1805" i="8"/>
  <c r="F1805" i="8"/>
  <c r="E1805" i="8"/>
  <c r="H1804" i="8"/>
  <c r="G1804" i="8"/>
  <c r="F1804" i="8"/>
  <c r="E1804" i="8"/>
  <c r="H1802" i="8"/>
  <c r="G1802" i="8"/>
  <c r="E1802" i="8"/>
  <c r="H1801" i="8"/>
  <c r="G1801" i="8"/>
  <c r="E1801" i="8"/>
  <c r="D1775" i="8"/>
  <c r="D1774" i="8" s="1"/>
  <c r="H1774" i="8"/>
  <c r="G1774" i="8"/>
  <c r="F1774" i="8"/>
  <c r="E1774" i="8"/>
  <c r="F1769" i="8"/>
  <c r="H1768" i="8"/>
  <c r="G1768" i="8"/>
  <c r="E1768" i="8"/>
  <c r="F1763" i="8"/>
  <c r="D1763" i="8" s="1"/>
  <c r="D1762" i="8" s="1"/>
  <c r="H1762" i="8"/>
  <c r="G1762" i="8"/>
  <c r="E1762" i="8"/>
  <c r="F1757" i="8"/>
  <c r="H1756" i="8"/>
  <c r="G1756" i="8"/>
  <c r="E1756" i="8"/>
  <c r="H1755" i="8"/>
  <c r="G1755" i="8"/>
  <c r="F1755" i="8"/>
  <c r="E1755" i="8"/>
  <c r="H1752" i="8"/>
  <c r="G1752" i="8"/>
  <c r="F1752" i="8"/>
  <c r="E1752" i="8"/>
  <c r="H1751" i="8"/>
  <c r="G1751" i="8"/>
  <c r="G1750" i="8" s="1"/>
  <c r="E1751" i="8"/>
  <c r="D1529" i="8"/>
  <c r="D1523" i="8" s="1"/>
  <c r="D1528" i="8"/>
  <c r="D1522" i="8" s="1"/>
  <c r="D1527" i="8"/>
  <c r="D1521" i="8" s="1"/>
  <c r="D1526" i="8"/>
  <c r="D1520" i="8" s="1"/>
  <c r="D1525" i="8"/>
  <c r="H1524" i="8"/>
  <c r="G1524" i="8"/>
  <c r="F1524" i="8"/>
  <c r="E1524" i="8"/>
  <c r="H1523" i="8"/>
  <c r="G1523" i="8"/>
  <c r="F1523" i="8"/>
  <c r="E1523" i="8"/>
  <c r="H1522" i="8"/>
  <c r="G1522" i="8"/>
  <c r="F1522" i="8"/>
  <c r="E1522" i="8"/>
  <c r="H1521" i="8"/>
  <c r="G1521" i="8"/>
  <c r="F1521" i="8"/>
  <c r="E1521" i="8"/>
  <c r="E2112" i="8" s="1"/>
  <c r="H1520" i="8"/>
  <c r="G1520" i="8"/>
  <c r="F1520" i="8"/>
  <c r="E1520" i="8"/>
  <c r="H1519" i="8"/>
  <c r="G1519" i="8"/>
  <c r="F1519" i="8"/>
  <c r="E1519" i="8"/>
  <c r="D1401" i="8"/>
  <c r="D1399" i="8"/>
  <c r="H1400" i="8"/>
  <c r="G1400" i="8"/>
  <c r="F1400" i="8"/>
  <c r="E1400" i="8"/>
  <c r="D1400" i="8"/>
  <c r="H1399" i="8"/>
  <c r="G1399" i="8"/>
  <c r="F1399" i="8"/>
  <c r="E1399" i="8"/>
  <c r="H1398" i="8"/>
  <c r="G1398" i="8"/>
  <c r="F1398" i="8"/>
  <c r="E1398" i="8"/>
  <c r="D1398" i="8"/>
  <c r="H1397" i="8"/>
  <c r="G1397" i="8"/>
  <c r="F1397" i="8"/>
  <c r="E1397" i="8"/>
  <c r="D1217" i="8"/>
  <c r="D1216" i="8"/>
  <c r="D1215" i="8"/>
  <c r="D1214" i="8"/>
  <c r="D1213" i="8"/>
  <c r="H1212" i="8"/>
  <c r="G1212" i="8"/>
  <c r="F1212" i="8"/>
  <c r="E1212" i="8"/>
  <c r="D1211" i="8"/>
  <c r="D1210" i="8"/>
  <c r="D1209" i="8"/>
  <c r="D1208" i="8"/>
  <c r="D1207" i="8"/>
  <c r="H1206" i="8"/>
  <c r="G1206" i="8"/>
  <c r="F1206" i="8"/>
  <c r="E1206" i="8"/>
  <c r="D1205" i="8"/>
  <c r="D1204" i="8"/>
  <c r="D1203" i="8"/>
  <c r="D1202" i="8"/>
  <c r="D1201" i="8"/>
  <c r="H1200" i="8"/>
  <c r="G1200" i="8"/>
  <c r="F1200" i="8"/>
  <c r="E1200" i="8"/>
  <c r="D1199" i="8"/>
  <c r="D1198" i="8"/>
  <c r="D1197" i="8"/>
  <c r="D1196" i="8"/>
  <c r="D1195" i="8"/>
  <c r="H1194" i="8"/>
  <c r="G1194" i="8"/>
  <c r="F1194" i="8"/>
  <c r="E1194" i="8"/>
  <c r="D1193" i="8"/>
  <c r="D1192" i="8"/>
  <c r="D1191" i="8"/>
  <c r="D1190" i="8"/>
  <c r="D1189" i="8"/>
  <c r="H1188" i="8"/>
  <c r="G1188" i="8"/>
  <c r="F1188" i="8"/>
  <c r="E1188" i="8"/>
  <c r="D1187" i="8"/>
  <c r="D1186" i="8"/>
  <c r="D1185" i="8"/>
  <c r="D1184" i="8"/>
  <c r="D1183" i="8"/>
  <c r="H1182" i="8"/>
  <c r="G1182" i="8"/>
  <c r="F1182" i="8"/>
  <c r="E1182" i="8"/>
  <c r="D1181" i="8"/>
  <c r="D1180" i="8"/>
  <c r="D1179" i="8"/>
  <c r="D1178" i="8"/>
  <c r="D1177" i="8"/>
  <c r="H1176" i="8"/>
  <c r="G1176" i="8"/>
  <c r="F1176" i="8"/>
  <c r="E1176" i="8"/>
  <c r="D1175" i="8"/>
  <c r="D1174" i="8"/>
  <c r="D1173" i="8"/>
  <c r="D1172" i="8"/>
  <c r="D1171" i="8"/>
  <c r="H1170" i="8"/>
  <c r="G1170" i="8"/>
  <c r="F1170" i="8"/>
  <c r="E1170" i="8"/>
  <c r="D1169" i="8"/>
  <c r="D1168" i="8"/>
  <c r="D1167" i="8"/>
  <c r="D1166" i="8"/>
  <c r="D1165" i="8"/>
  <c r="H1164" i="8"/>
  <c r="G1164" i="8"/>
  <c r="F1164" i="8"/>
  <c r="E1164" i="8"/>
  <c r="D1163" i="8"/>
  <c r="D1162" i="8"/>
  <c r="D1161" i="8"/>
  <c r="D1160" i="8"/>
  <c r="D1159" i="8"/>
  <c r="H1158" i="8"/>
  <c r="G1158" i="8"/>
  <c r="F1158" i="8"/>
  <c r="E1158" i="8"/>
  <c r="D1157" i="8"/>
  <c r="D1156" i="8"/>
  <c r="D1155" i="8"/>
  <c r="D1154" i="8"/>
  <c r="D1153" i="8"/>
  <c r="H1152" i="8"/>
  <c r="G1152" i="8"/>
  <c r="F1152" i="8"/>
  <c r="E1152" i="8"/>
  <c r="D1138" i="8"/>
  <c r="F1138" i="8" s="1"/>
  <c r="D1132" i="8"/>
  <c r="F1132" i="8" s="1"/>
  <c r="D1131" i="8"/>
  <c r="D1130" i="8"/>
  <c r="D1129" i="8"/>
  <c r="D1128" i="8"/>
  <c r="D1127" i="8"/>
  <c r="H1118" i="8"/>
  <c r="G1118" i="8"/>
  <c r="E1118" i="8"/>
  <c r="D1118" i="8"/>
  <c r="H1112" i="8"/>
  <c r="D1113" i="8"/>
  <c r="G1112" i="8"/>
  <c r="E1112" i="8"/>
  <c r="D490" i="8"/>
  <c r="D484" i="8" s="1"/>
  <c r="D482" i="8" s="1"/>
  <c r="D466" i="8"/>
  <c r="D460" i="8" s="1"/>
  <c r="D465" i="8"/>
  <c r="D459" i="8" s="1"/>
  <c r="D464" i="8"/>
  <c r="D458" i="8" s="1"/>
  <c r="D463" i="8"/>
  <c r="D457" i="8" s="1"/>
  <c r="D462" i="8"/>
  <c r="D456" i="8" s="1"/>
  <c r="H461" i="8"/>
  <c r="G461" i="8"/>
  <c r="F461" i="8"/>
  <c r="E461" i="8"/>
  <c r="H460" i="8"/>
  <c r="G460" i="8"/>
  <c r="F460" i="8"/>
  <c r="E460" i="8"/>
  <c r="H459" i="8"/>
  <c r="G459" i="8"/>
  <c r="F459" i="8"/>
  <c r="E459" i="8"/>
  <c r="H457" i="8"/>
  <c r="G457" i="8"/>
  <c r="F457" i="8"/>
  <c r="E457" i="8"/>
  <c r="H456" i="8"/>
  <c r="G456" i="8"/>
  <c r="F456" i="8"/>
  <c r="E456" i="8"/>
  <c r="D446" i="8"/>
  <c r="D445" i="8"/>
  <c r="D444" i="8"/>
  <c r="D443" i="8"/>
  <c r="D442" i="8"/>
  <c r="H441" i="8"/>
  <c r="G441" i="8"/>
  <c r="F441" i="8"/>
  <c r="E441" i="8"/>
  <c r="D440" i="8"/>
  <c r="D439" i="8"/>
  <c r="D438" i="8"/>
  <c r="D432" i="8" s="1"/>
  <c r="F437" i="8"/>
  <c r="D437" i="8" s="1"/>
  <c r="D436" i="8"/>
  <c r="H435" i="8"/>
  <c r="G435" i="8"/>
  <c r="E435" i="8"/>
  <c r="H434" i="8"/>
  <c r="G434" i="8"/>
  <c r="F434" i="8"/>
  <c r="E434" i="8"/>
  <c r="H433" i="8"/>
  <c r="G433" i="8"/>
  <c r="F433" i="8"/>
  <c r="E433" i="8"/>
  <c r="H431" i="8"/>
  <c r="G431" i="8"/>
  <c r="E431" i="8"/>
  <c r="H430" i="8"/>
  <c r="G430" i="8"/>
  <c r="F430" i="8"/>
  <c r="E430" i="8"/>
  <c r="D426" i="8"/>
  <c r="D420" i="8" s="1"/>
  <c r="D425" i="8"/>
  <c r="D419" i="8" s="1"/>
  <c r="D424" i="8"/>
  <c r="D418" i="8" s="1"/>
  <c r="D423" i="8"/>
  <c r="D417" i="8" s="1"/>
  <c r="D422" i="8"/>
  <c r="D416" i="8" s="1"/>
  <c r="H421" i="8"/>
  <c r="H415" i="8" s="1"/>
  <c r="G421" i="8"/>
  <c r="G415" i="8" s="1"/>
  <c r="F415" i="8"/>
  <c r="E421" i="8"/>
  <c r="E415" i="8" s="1"/>
  <c r="H122" i="8"/>
  <c r="G122" i="8"/>
  <c r="F122" i="8"/>
  <c r="E122" i="8"/>
  <c r="H121" i="8"/>
  <c r="G121" i="8"/>
  <c r="F121" i="8"/>
  <c r="E121" i="8"/>
  <c r="D121" i="8"/>
  <c r="H119" i="8"/>
  <c r="G119" i="8"/>
  <c r="F119" i="8"/>
  <c r="E119" i="8"/>
  <c r="H118" i="8"/>
  <c r="G118" i="8"/>
  <c r="G474" i="8" s="1"/>
  <c r="F118" i="8"/>
  <c r="F474" i="8" s="1"/>
  <c r="E118" i="8"/>
  <c r="F79" i="8"/>
  <c r="F73" i="8"/>
  <c r="F67" i="8" s="1"/>
  <c r="E73" i="8"/>
  <c r="E67" i="8" s="1"/>
  <c r="F47" i="8"/>
  <c r="E47" i="8"/>
  <c r="F41" i="8"/>
  <c r="E41" i="8"/>
  <c r="F35" i="8"/>
  <c r="E35" i="8"/>
  <c r="F29" i="8"/>
  <c r="E29" i="8"/>
  <c r="E11" i="8" s="1"/>
  <c r="F17" i="8"/>
  <c r="D17" i="8"/>
  <c r="D11" i="8" s="1"/>
  <c r="H2110" i="8" l="1"/>
  <c r="G2110" i="8"/>
  <c r="H474" i="8"/>
  <c r="G2144" i="8"/>
  <c r="H3375" i="8"/>
  <c r="F11" i="8"/>
  <c r="E474" i="8"/>
  <c r="E475" i="8"/>
  <c r="G2112" i="8"/>
  <c r="E2110" i="8"/>
  <c r="H3363" i="8"/>
  <c r="G2111" i="8"/>
  <c r="E2113" i="8"/>
  <c r="G2113" i="8"/>
  <c r="E2114" i="8"/>
  <c r="G2114" i="8"/>
  <c r="F2112" i="8"/>
  <c r="H2112" i="8"/>
  <c r="E2111" i="8"/>
  <c r="H2111" i="8"/>
  <c r="F2113" i="8"/>
  <c r="H2113" i="8"/>
  <c r="F2114" i="8"/>
  <c r="H2114" i="8"/>
  <c r="D1846" i="8"/>
  <c r="F2295" i="8"/>
  <c r="H2295" i="8"/>
  <c r="E2295" i="8"/>
  <c r="G2295" i="8"/>
  <c r="G475" i="8"/>
  <c r="H475" i="8"/>
  <c r="F476" i="8"/>
  <c r="H476" i="8"/>
  <c r="E477" i="8"/>
  <c r="G477" i="8"/>
  <c r="E478" i="8"/>
  <c r="G478" i="8"/>
  <c r="D3032" i="8"/>
  <c r="D3034" i="8"/>
  <c r="D3036" i="8"/>
  <c r="D3033" i="8"/>
  <c r="D3035" i="8"/>
  <c r="E476" i="8"/>
  <c r="G476" i="8"/>
  <c r="F477" i="8"/>
  <c r="H477" i="8"/>
  <c r="F478" i="8"/>
  <c r="H478" i="8"/>
  <c r="D1844" i="8"/>
  <c r="D1803" i="8"/>
  <c r="D2303" i="8"/>
  <c r="F3702" i="8"/>
  <c r="H1750" i="8"/>
  <c r="D2648" i="8"/>
  <c r="D2647" i="8" s="1"/>
  <c r="H2588" i="8"/>
  <c r="H3698" i="8" s="1"/>
  <c r="D2606" i="8"/>
  <c r="D2605" i="8" s="1"/>
  <c r="F2588" i="8"/>
  <c r="F3698" i="8" s="1"/>
  <c r="D434" i="8"/>
  <c r="E3279" i="8"/>
  <c r="G3279" i="8"/>
  <c r="D3387" i="8"/>
  <c r="D3399" i="8"/>
  <c r="D1149" i="8"/>
  <c r="D1524" i="8"/>
  <c r="F1762" i="8"/>
  <c r="E2144" i="8"/>
  <c r="H2170" i="8"/>
  <c r="D2201" i="8"/>
  <c r="D2204" i="8"/>
  <c r="D2207" i="8"/>
  <c r="D2210" i="8"/>
  <c r="D2213" i="8"/>
  <c r="F2641" i="8"/>
  <c r="D3381" i="8"/>
  <c r="D3393" i="8"/>
  <c r="D1112" i="8"/>
  <c r="F2146" i="8"/>
  <c r="F2293" i="8" s="1"/>
  <c r="D2163" i="8"/>
  <c r="D2146" i="8" s="1"/>
  <c r="E2293" i="8"/>
  <c r="G2293" i="8"/>
  <c r="E2294" i="8"/>
  <c r="G2294" i="8"/>
  <c r="E2296" i="8"/>
  <c r="G2296" i="8"/>
  <c r="E2297" i="8"/>
  <c r="G2297" i="8"/>
  <c r="D430" i="8"/>
  <c r="F1146" i="8"/>
  <c r="H1146" i="8"/>
  <c r="D1519" i="8"/>
  <c r="D1518" i="8" s="1"/>
  <c r="D1805" i="8"/>
  <c r="D2120" i="8"/>
  <c r="D2164" i="8"/>
  <c r="D2148" i="8" s="1"/>
  <c r="F2148" i="8"/>
  <c r="F2294" i="8" s="1"/>
  <c r="D2188" i="8"/>
  <c r="H2293" i="8"/>
  <c r="H2294" i="8"/>
  <c r="F2296" i="8"/>
  <c r="H2296" i="8"/>
  <c r="F2297" i="8"/>
  <c r="H2297" i="8"/>
  <c r="D2302" i="8"/>
  <c r="F2767" i="8"/>
  <c r="D3289" i="8"/>
  <c r="D3283" i="8" s="1"/>
  <c r="D3701" i="8" s="1"/>
  <c r="D3303" i="8"/>
  <c r="D3369" i="8"/>
  <c r="D3375" i="8"/>
  <c r="D2403" i="8"/>
  <c r="D2415" i="8"/>
  <c r="D2743" i="8"/>
  <c r="D2635" i="8"/>
  <c r="E1750" i="8"/>
  <c r="D488" i="8"/>
  <c r="D461" i="8"/>
  <c r="E1146" i="8"/>
  <c r="G1146" i="8"/>
  <c r="D1850" i="8"/>
  <c r="D1862" i="8"/>
  <c r="D1874" i="8"/>
  <c r="D1886" i="8"/>
  <c r="D1898" i="8"/>
  <c r="D1910" i="8"/>
  <c r="D1922" i="8"/>
  <c r="D1934" i="8"/>
  <c r="D1946" i="8"/>
  <c r="D1958" i="8"/>
  <c r="D1970" i="8"/>
  <c r="D1982" i="8"/>
  <c r="D1994" i="8"/>
  <c r="D2006" i="8"/>
  <c r="D2018" i="8"/>
  <c r="F2118" i="8"/>
  <c r="F2689" i="8"/>
  <c r="D2863" i="8"/>
  <c r="F2869" i="8"/>
  <c r="D2881" i="8"/>
  <c r="D2893" i="8"/>
  <c r="D3121" i="8"/>
  <c r="D3133" i="8"/>
  <c r="D3145" i="8"/>
  <c r="D3157" i="8"/>
  <c r="D3169" i="8"/>
  <c r="D3241" i="8"/>
  <c r="D3253" i="8"/>
  <c r="D3297" i="8"/>
  <c r="H3303" i="8"/>
  <c r="D3309" i="8"/>
  <c r="D3321" i="8"/>
  <c r="D3333" i="8"/>
  <c r="E429" i="8"/>
  <c r="D476" i="8"/>
  <c r="D1804" i="8"/>
  <c r="D2216" i="8"/>
  <c r="D2683" i="8"/>
  <c r="D1757" i="8"/>
  <c r="D1756" i="8" s="1"/>
  <c r="F1756" i="8"/>
  <c r="F1751" i="8"/>
  <c r="F1750" i="8" s="1"/>
  <c r="D1807" i="8"/>
  <c r="D1801" i="8" s="1"/>
  <c r="F1801" i="8"/>
  <c r="F2110" i="8" s="1"/>
  <c r="D1826" i="8"/>
  <c r="D1824" i="8" s="1"/>
  <c r="F1802" i="8"/>
  <c r="F2111" i="8" s="1"/>
  <c r="E2301" i="8"/>
  <c r="G2301" i="8"/>
  <c r="D2816" i="8"/>
  <c r="D2815" i="8" s="1"/>
  <c r="F2815" i="8"/>
  <c r="D431" i="8"/>
  <c r="D433" i="8"/>
  <c r="D477" i="8" s="1"/>
  <c r="D441" i="8"/>
  <c r="F1118" i="8"/>
  <c r="F1112" i="8"/>
  <c r="D1397" i="8"/>
  <c r="D1396" i="8" s="1"/>
  <c r="D1769" i="8"/>
  <c r="D1768" i="8" s="1"/>
  <c r="F1768" i="8"/>
  <c r="H1800" i="8"/>
  <c r="D2624" i="8"/>
  <c r="D2623" i="8" s="1"/>
  <c r="F2623" i="8"/>
  <c r="D2738" i="8"/>
  <c r="D2737" i="8" s="1"/>
  <c r="F2737" i="8"/>
  <c r="D2750" i="8"/>
  <c r="D2749" i="8" s="1"/>
  <c r="D1126" i="8"/>
  <c r="F1126" i="8" s="1"/>
  <c r="D1147" i="8"/>
  <c r="D1151" i="8"/>
  <c r="D1226" i="8"/>
  <c r="F1396" i="8"/>
  <c r="D2654" i="8"/>
  <c r="D2653" i="8" s="1"/>
  <c r="F2653" i="8"/>
  <c r="D2810" i="8"/>
  <c r="D2809" i="8" s="1"/>
  <c r="F2809" i="8"/>
  <c r="D1856" i="8"/>
  <c r="D1868" i="8"/>
  <c r="D1880" i="8"/>
  <c r="D1892" i="8"/>
  <c r="D1904" i="8"/>
  <c r="D1916" i="8"/>
  <c r="D1928" i="8"/>
  <c r="D1940" i="8"/>
  <c r="D1952" i="8"/>
  <c r="D1964" i="8"/>
  <c r="D1976" i="8"/>
  <c r="D1988" i="8"/>
  <c r="D2000" i="8"/>
  <c r="D2012" i="8"/>
  <c r="D2024" i="8"/>
  <c r="E2118" i="8"/>
  <c r="G2118" i="8"/>
  <c r="E2170" i="8"/>
  <c r="G2170" i="8"/>
  <c r="F2170" i="8"/>
  <c r="D2198" i="8"/>
  <c r="D2230" i="8"/>
  <c r="D2236" i="8"/>
  <c r="D2239" i="8"/>
  <c r="D2242" i="8"/>
  <c r="D2245" i="8"/>
  <c r="D2325" i="8"/>
  <c r="D2337" i="8"/>
  <c r="D2349" i="8"/>
  <c r="D2361" i="8"/>
  <c r="D2373" i="8"/>
  <c r="D2385" i="8"/>
  <c r="D2493" i="8"/>
  <c r="D2719" i="8"/>
  <c r="D2731" i="8"/>
  <c r="D2803" i="8"/>
  <c r="E3031" i="8"/>
  <c r="G3031" i="8"/>
  <c r="D3049" i="8"/>
  <c r="D3061" i="8"/>
  <c r="D3073" i="8"/>
  <c r="D3085" i="8"/>
  <c r="D3097" i="8"/>
  <c r="D119" i="8"/>
  <c r="D475" i="8" s="1"/>
  <c r="H1396" i="8"/>
  <c r="F455" i="8"/>
  <c r="D1148" i="8"/>
  <c r="D1150" i="8"/>
  <c r="D1158" i="8"/>
  <c r="D1170" i="8"/>
  <c r="D1182" i="8"/>
  <c r="D1194" i="8"/>
  <c r="D1206" i="8"/>
  <c r="H1518" i="8"/>
  <c r="D1753" i="8"/>
  <c r="D1754" i="8"/>
  <c r="D1755" i="8"/>
  <c r="E1800" i="8"/>
  <c r="G1800" i="8"/>
  <c r="F2162" i="8"/>
  <c r="D2162" i="8" s="1"/>
  <c r="D2547" i="8"/>
  <c r="D2905" i="8"/>
  <c r="D2917" i="8"/>
  <c r="D2929" i="8"/>
  <c r="D2941" i="8"/>
  <c r="D2953" i="8"/>
  <c r="D2599" i="8"/>
  <c r="F2611" i="8"/>
  <c r="F2635" i="8"/>
  <c r="H2647" i="8"/>
  <c r="F2671" i="8"/>
  <c r="F2719" i="8"/>
  <c r="F2743" i="8"/>
  <c r="D2779" i="8"/>
  <c r="F2785" i="8"/>
  <c r="F2833" i="8"/>
  <c r="D3345" i="8"/>
  <c r="E117" i="8"/>
  <c r="G117" i="8"/>
  <c r="D1152" i="8"/>
  <c r="D1164" i="8"/>
  <c r="D1176" i="8"/>
  <c r="D1188" i="8"/>
  <c r="D1200" i="8"/>
  <c r="D1212" i="8"/>
  <c r="E1396" i="8"/>
  <c r="G1396" i="8"/>
  <c r="E1518" i="8"/>
  <c r="G1518" i="8"/>
  <c r="F1518" i="8"/>
  <c r="D2965" i="8"/>
  <c r="D2977" i="8"/>
  <c r="D2989" i="8"/>
  <c r="G167" i="8"/>
  <c r="D455" i="8"/>
  <c r="H455" i="8"/>
  <c r="D2130" i="8"/>
  <c r="H3031" i="8"/>
  <c r="E167" i="8"/>
  <c r="H429" i="8"/>
  <c r="G429" i="8"/>
  <c r="E455" i="8"/>
  <c r="G455" i="8"/>
  <c r="D3288" i="8"/>
  <c r="D3282" i="8" s="1"/>
  <c r="D3290" i="8"/>
  <c r="D3284" i="8" s="1"/>
  <c r="D2156" i="8"/>
  <c r="D2579" i="8"/>
  <c r="E2587" i="8"/>
  <c r="F2593" i="8"/>
  <c r="F2659" i="8"/>
  <c r="F2677" i="8"/>
  <c r="D2707" i="8"/>
  <c r="F2713" i="8"/>
  <c r="F2755" i="8"/>
  <c r="D2767" i="8"/>
  <c r="F2773" i="8"/>
  <c r="D2791" i="8"/>
  <c r="F2797" i="8"/>
  <c r="D2821" i="8"/>
  <c r="F2827" i="8"/>
  <c r="F2845" i="8"/>
  <c r="D2887" i="8"/>
  <c r="D2899" i="8"/>
  <c r="D2911" i="8"/>
  <c r="D2923" i="8"/>
  <c r="D2935" i="8"/>
  <c r="D2947" i="8"/>
  <c r="D2959" i="8"/>
  <c r="D2971" i="8"/>
  <c r="D2983" i="8"/>
  <c r="D2995" i="8"/>
  <c r="D2307" i="8"/>
  <c r="D2319" i="8"/>
  <c r="D2343" i="8"/>
  <c r="D2840" i="8"/>
  <c r="D2839" i="8" s="1"/>
  <c r="F2839" i="8"/>
  <c r="D3037" i="8"/>
  <c r="H3279" i="8"/>
  <c r="H3297" i="8"/>
  <c r="H3309" i="8"/>
  <c r="D3317" i="8"/>
  <c r="D3315" i="8" s="1"/>
  <c r="H3315" i="8"/>
  <c r="H3321" i="8"/>
  <c r="D3329" i="8"/>
  <c r="D3327" i="8" s="1"/>
  <c r="H3327" i="8"/>
  <c r="H3333" i="8"/>
  <c r="D3341" i="8"/>
  <c r="D3339" i="8" s="1"/>
  <c r="H3339" i="8"/>
  <c r="H3345" i="8"/>
  <c r="D3353" i="8"/>
  <c r="D3351" i="8" s="1"/>
  <c r="H3351" i="8"/>
  <c r="D118" i="8"/>
  <c r="D474" i="8" s="1"/>
  <c r="D2427" i="8"/>
  <c r="D2439" i="8"/>
  <c r="D2451" i="8"/>
  <c r="D2463" i="8"/>
  <c r="D2475" i="8"/>
  <c r="D2487" i="8"/>
  <c r="D2499" i="8"/>
  <c r="D2511" i="8"/>
  <c r="D2523" i="8"/>
  <c r="D2535" i="8"/>
  <c r="F2599" i="8"/>
  <c r="D2671" i="8"/>
  <c r="D2695" i="8"/>
  <c r="F2701" i="8"/>
  <c r="D2755" i="8"/>
  <c r="F2761" i="8"/>
  <c r="D2773" i="8"/>
  <c r="F2779" i="8"/>
  <c r="F2791" i="8"/>
  <c r="F2803" i="8"/>
  <c r="F2821" i="8"/>
  <c r="D2858" i="8"/>
  <c r="D2857" i="8" s="1"/>
  <c r="F2857" i="8"/>
  <c r="F2863" i="8"/>
  <c r="D2876" i="8"/>
  <c r="D2875" i="8" s="1"/>
  <c r="F2875" i="8"/>
  <c r="E3413" i="8"/>
  <c r="D2173" i="8"/>
  <c r="D2833" i="8"/>
  <c r="D2851" i="8"/>
  <c r="D2869" i="8"/>
  <c r="D3009" i="8"/>
  <c r="D3023" i="8"/>
  <c r="F3031" i="8"/>
  <c r="D3055" i="8"/>
  <c r="D3067" i="8"/>
  <c r="D3079" i="8"/>
  <c r="D3091" i="8"/>
  <c r="D3103" i="8"/>
  <c r="D3115" i="8"/>
  <c r="D3127" i="8"/>
  <c r="D3163" i="8"/>
  <c r="D3175" i="8"/>
  <c r="D3187" i="8"/>
  <c r="D3199" i="8"/>
  <c r="D3211" i="8"/>
  <c r="D3223" i="8"/>
  <c r="D3235" i="8"/>
  <c r="F3279" i="8"/>
  <c r="H3285" i="8"/>
  <c r="D3357" i="8"/>
  <c r="D3906" i="8"/>
  <c r="D122" i="8"/>
  <c r="F167" i="8"/>
  <c r="H167" i="8"/>
  <c r="F1806" i="8"/>
  <c r="D2313" i="8"/>
  <c r="D2629" i="8"/>
  <c r="D2659" i="8"/>
  <c r="F2665" i="8"/>
  <c r="D2677" i="8"/>
  <c r="F2683" i="8"/>
  <c r="F2695" i="8"/>
  <c r="F2707" i="8"/>
  <c r="F2731" i="8"/>
  <c r="D3043" i="8"/>
  <c r="D3139" i="8"/>
  <c r="H3357" i="8"/>
  <c r="D3151" i="8"/>
  <c r="D3247" i="8"/>
  <c r="F1812" i="8"/>
  <c r="D2355" i="8"/>
  <c r="D2397" i="8"/>
  <c r="D2409" i="8"/>
  <c r="D2421" i="8"/>
  <c r="D2433" i="8"/>
  <c r="D2445" i="8"/>
  <c r="D2457" i="8"/>
  <c r="D2469" i="8"/>
  <c r="D2481" i="8"/>
  <c r="D2517" i="8"/>
  <c r="D2529" i="8"/>
  <c r="F2605" i="8"/>
  <c r="D2611" i="8"/>
  <c r="F2617" i="8"/>
  <c r="D2701" i="8"/>
  <c r="D2725" i="8"/>
  <c r="D2797" i="8"/>
  <c r="D2827" i="8"/>
  <c r="D2845" i="8"/>
  <c r="F2851" i="8"/>
  <c r="D3004" i="8"/>
  <c r="D3003" i="8" s="1"/>
  <c r="D3181" i="8"/>
  <c r="D3217" i="8"/>
  <c r="D3229" i="8"/>
  <c r="F117" i="8"/>
  <c r="H117" i="8"/>
  <c r="D2136" i="8"/>
  <c r="D2233" i="8"/>
  <c r="H3291" i="8"/>
  <c r="D421" i="8"/>
  <c r="D415" i="8" s="1"/>
  <c r="D435" i="8"/>
  <c r="D1752" i="8"/>
  <c r="D2331" i="8"/>
  <c r="D2367" i="8"/>
  <c r="D2379" i="8"/>
  <c r="D2391" i="8"/>
  <c r="D2505" i="8"/>
  <c r="D2541" i="8"/>
  <c r="D2553" i="8"/>
  <c r="D2575" i="8"/>
  <c r="D2573" i="8" s="1"/>
  <c r="D2593" i="8"/>
  <c r="D2617" i="8"/>
  <c r="F2629" i="8"/>
  <c r="D2641" i="8"/>
  <c r="D2665" i="8"/>
  <c r="D2689" i="8"/>
  <c r="D2713" i="8"/>
  <c r="F2725" i="8"/>
  <c r="H2749" i="8"/>
  <c r="D2761" i="8"/>
  <c r="D2785" i="8"/>
  <c r="D3109" i="8"/>
  <c r="D3193" i="8"/>
  <c r="D3205" i="8"/>
  <c r="H3369" i="8"/>
  <c r="D3291" i="8"/>
  <c r="D3286" i="8"/>
  <c r="D3280" i="8" s="1"/>
  <c r="F2301" i="8"/>
  <c r="H2301" i="8"/>
  <c r="D3363" i="8"/>
  <c r="D3018" i="8"/>
  <c r="D3017" i="8" s="1"/>
  <c r="D1812" i="8"/>
  <c r="D1818" i="8"/>
  <c r="F1818" i="8"/>
  <c r="F431" i="8"/>
  <c r="F475" i="8" s="1"/>
  <c r="F435" i="8"/>
  <c r="F2109" i="8" l="1"/>
  <c r="E2109" i="8"/>
  <c r="G2109" i="8"/>
  <c r="H2109" i="8"/>
  <c r="D2295" i="8"/>
  <c r="D1750" i="8"/>
  <c r="E2292" i="8"/>
  <c r="H2292" i="8"/>
  <c r="G2292" i="8"/>
  <c r="E3914" i="8"/>
  <c r="F2292" i="8"/>
  <c r="E3915" i="8"/>
  <c r="H3914" i="8"/>
  <c r="H2587" i="8"/>
  <c r="F2587" i="8"/>
  <c r="H3918" i="8"/>
  <c r="E3917" i="8"/>
  <c r="G3915" i="8"/>
  <c r="E3918" i="8"/>
  <c r="H3916" i="8"/>
  <c r="E3916" i="8"/>
  <c r="H3915" i="8"/>
  <c r="F3916" i="8"/>
  <c r="G3917" i="8"/>
  <c r="G3918" i="8"/>
  <c r="G3914" i="8"/>
  <c r="G3916" i="8"/>
  <c r="H3917" i="8"/>
  <c r="D478" i="8"/>
  <c r="F3917" i="8"/>
  <c r="F3915" i="8"/>
  <c r="F3918" i="8"/>
  <c r="D3700" i="8"/>
  <c r="D3702" i="8"/>
  <c r="D2112" i="8"/>
  <c r="D2113" i="8"/>
  <c r="D2114" i="8"/>
  <c r="D2111" i="8"/>
  <c r="D2296" i="8"/>
  <c r="D1802" i="8"/>
  <c r="D1800" i="8" s="1"/>
  <c r="D1806" i="8"/>
  <c r="D2294" i="8"/>
  <c r="D2144" i="8"/>
  <c r="D2301" i="8"/>
  <c r="D2293" i="8"/>
  <c r="D2297" i="8"/>
  <c r="D2170" i="8"/>
  <c r="D429" i="8"/>
  <c r="F2144" i="8"/>
  <c r="D2588" i="8"/>
  <c r="D2587" i="8" s="1"/>
  <c r="D2118" i="8"/>
  <c r="D1146" i="8"/>
  <c r="H473" i="8"/>
  <c r="D3031" i="8"/>
  <c r="D1751" i="8"/>
  <c r="E473" i="8"/>
  <c r="G473" i="8"/>
  <c r="G3697" i="8"/>
  <c r="E3697" i="8"/>
  <c r="F1800" i="8"/>
  <c r="D167" i="8"/>
  <c r="D117" i="8"/>
  <c r="D3287" i="8"/>
  <c r="F429" i="8"/>
  <c r="F473" i="8" s="1"/>
  <c r="D2292" i="8" l="1"/>
  <c r="G3913" i="8"/>
  <c r="D3917" i="8"/>
  <c r="E3913" i="8"/>
  <c r="D3918" i="8"/>
  <c r="D3916" i="8"/>
  <c r="F3914" i="8"/>
  <c r="D3698" i="8"/>
  <c r="D3281" i="8"/>
  <c r="D3699" i="8" s="1"/>
  <c r="D3915" i="8" s="1"/>
  <c r="D2110" i="8"/>
  <c r="D2109" i="8" s="1"/>
  <c r="F3697" i="8"/>
  <c r="H3697" i="8"/>
  <c r="H3913" i="8" s="1"/>
  <c r="D473" i="8"/>
  <c r="D3285" i="8"/>
  <c r="D3279" i="8" l="1"/>
  <c r="D3914" i="8"/>
  <c r="F3913" i="8"/>
  <c r="D3697" i="8"/>
  <c r="D3913" i="8" l="1"/>
</calcChain>
</file>

<file path=xl/sharedStrings.xml><?xml version="1.0" encoding="utf-8"?>
<sst xmlns="http://schemas.openxmlformats.org/spreadsheetml/2006/main" count="5590" uniqueCount="1603">
  <si>
    <t>мероприятие 2. «Выполнение работ по проведению экспертизы достоверности сметной стоимости по объекту «Строительство станции водоподготовки в с. Лучаново Томского района Томской области»</t>
  </si>
  <si>
    <t>мероприятие 3. «Выполнение работ по прохождению государственной экспертизы проектно-сметной документации по объекту «Реконструкция канализационных очистных сооружений в п. Мирный Томского района Томской области»</t>
  </si>
  <si>
    <t>мероприятие 4. «Выполнение работ по проведению экспертизы достоверности сметной стоимости по объекту «Реконструкция канализационных очистных сооружений в п. Мирный Томского района Томской области»</t>
  </si>
  <si>
    <t>мероприятие 5. «Выполнение работ по проведению экспертизы достоверности сметной стоимости по объекту «Реконструкция  системы теплоснабжения в д.Черная Речка Томского района Томской области»</t>
  </si>
  <si>
    <t>мероприятие 6. «Выполнение работ по прохождению государственной экспертизы проектно-сметной документации по объекту «Реконструкция системы теплоснабжения в д.Черная Речка Томского района Томской области»</t>
  </si>
  <si>
    <t>7.2.7.</t>
  </si>
  <si>
    <t>мероприятие 7. «Выполнение работ по проведению экспертизы достоверности сметной стоимости по объекту «Реконструкция котельной в с.Курлек Томского района Томской области»</t>
  </si>
  <si>
    <t>7.2.8.</t>
  </si>
  <si>
    <t>мероприятие 8. «Выполнение работ по прохождению государственной экспертизы проектно-сметной документации по объекту «Реконструкция котельной в с.Курлек  Томского района Томской области»</t>
  </si>
  <si>
    <t>7.2.9.</t>
  </si>
  <si>
    <t>мероприятие 9. «Выполнение работ по проведению экспертизы достоверности сметной стоимости по объекту «Реконструкция канализационных очистных сооружений в Кисловка Томского района Томской области»</t>
  </si>
  <si>
    <t>7.2.10.</t>
  </si>
  <si>
    <t>мероприятие 10. «Выполнение работ по прохождению государственной экспертизы проектно-сметной документации по объекту «Реконструкция канализационных очистных сооружений в Кисловка Томского района Томской области»</t>
  </si>
  <si>
    <t>7.2.11.</t>
  </si>
  <si>
    <t>мероприятие 11. «Выполнение работ по проведению экспертизы достоверности сметной стоимости по объекту «Реконструкция канализационных очистных сооружений в с. Корнилово Томского района Томской области»</t>
  </si>
  <si>
    <t>7.2.12.</t>
  </si>
  <si>
    <t>мероприятие 12. «Выполнение работ по прохождению государственной экспертизы проектно-сметной документации по объекту «Реконструкция канализационных очистных сооружений в с. Корнилово Томского района Томской области»</t>
  </si>
  <si>
    <t>7.2.13.</t>
  </si>
  <si>
    <t>мероприятие 13. «Выполнение работ по проведению экспертизы достоверности сметной стоимости по объекту «Реконструкция канализационных очистных сооружений в с. Томское Томского района Томской области»</t>
  </si>
  <si>
    <t>7.2.14.</t>
  </si>
  <si>
    <t>мероприятие 14. «Выполнение работ по прохождению государственной экспертизы проектно-сметной документации по объекту «Реконструкция канализационных очистных сооружений в с. Томское Томского района Томской области»</t>
  </si>
  <si>
    <t>7.2.15.</t>
  </si>
  <si>
    <t>мероприятие 15. «Выполнение работ по прохождению государственной экспертизы проектно-сметной документации по объекту « Газовая блочно-модульная котельная с. Томское Томского района»</t>
  </si>
  <si>
    <t>7.2.16.</t>
  </si>
  <si>
    <t>7.2.17.</t>
  </si>
  <si>
    <t>7.2.18.</t>
  </si>
  <si>
    <t>7.2.19.</t>
  </si>
  <si>
    <t>мероприятие 19. «Выполнение работ по проведению экспертизы достоверности сметной стоимости по объекту «Газоснабжение д. Большое Протопопово, Малое Протопопово и п. Мирный Томского района Томской области. III очередь и Газоснабжение ул. Крутая в п. Мирный Томского района Томской области»</t>
  </si>
  <si>
    <t>7.2.20.</t>
  </si>
  <si>
    <t>мероприятие 20. «Выполнение работ по экспертизе проектной документации по объекту «Газоснабжение д. Большое Протопопово, Малое Протопопово и п. Мирный Томского района Томской области. III очередь и Газоснабжение ул. Крутая в п. Мирный Томского района Томской области»</t>
  </si>
  <si>
    <t>7.2.21.</t>
  </si>
  <si>
    <t>мероприятие 21. «Выполнение работ по проведению экспертизы достоверности сметной стоимости по объекту «Капитальный ремонт котельной в п. Зональная Станция Томского района Томской области»</t>
  </si>
  <si>
    <t>7.2.22.</t>
  </si>
  <si>
    <t>мероприятие 22. «Выполнение работ по экспертизе проектной документации по объекту «Строительство подводящих инженерных сетей и сооружений (блочно-модульная газовая котельная мощностью 7 МВт в с. Моряковский Затон, ул. Советская, 1г)»</t>
  </si>
  <si>
    <t>7.2.23.</t>
  </si>
  <si>
    <t>мероприятие 23. «Выполнение работ по проведению экспертизы достоверности сметной стоимости по объекту « Строительство подводящих инженерных сетей и сооружений (блочно-модульная газовая котельная мощностью 7 МВт в с. Моряковский Затон, ул. Советская, 1г)»</t>
  </si>
  <si>
    <t>7.2.24.</t>
  </si>
  <si>
    <t>мероприятие 24. «Выполнение работ по экспертизе проектной документации по объекту «Комплексная компактная застройка МКР «Мирный» Мирненского сельского поселения Томского района Томской области. Инженерная инфраструктура. Корректировка. Газификация. 4 этап»</t>
  </si>
  <si>
    <t>7.2.25.</t>
  </si>
  <si>
    <t>мероприятие 25. «Выполнение работ по проведению экспертизы достоверности сметной стоимости по объекту « Комплексная компактная застройка МКР «Мирный» Мирненского сельского поселения Томского района Томской области. Инженерная инфраструктура. Корректировка. Газификация. 4 этап»</t>
  </si>
  <si>
    <t>7.2.26.</t>
  </si>
  <si>
    <t>мероприятие 26. «Выполнение работ по проведению экспертизы достоверности сметной стоимости по объекту «Капитальный ремонт тепловых сетей в п. Аэропорт Томского района Томской области»</t>
  </si>
  <si>
    <t>7.2.27.</t>
  </si>
  <si>
    <t>7.2.28.</t>
  </si>
  <si>
    <t>мероприятие 1.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Богашевского сельского поселения»</t>
  </si>
  <si>
    <t>мероприятие 3.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Заречного сельского поселения»</t>
  </si>
  <si>
    <t>мероприятие 4.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Зональненского сельского поселения»</t>
  </si>
  <si>
    <t>мероприятие 5.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Калтайского сельского поселения»</t>
  </si>
  <si>
    <t>мероприятие 6.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Корниловского сельского поселения»</t>
  </si>
  <si>
    <t>мероприятие 9.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Копыловского сельского поселения»</t>
  </si>
  <si>
    <t>мероприятие 13. «Содержание автомобильных дорог вне границ населённых пунктов в границах муниципального района «Подъезд от автодороги Томск -Предтеченск к д.Позднеево»</t>
  </si>
  <si>
    <t>1.2.14.</t>
  </si>
  <si>
    <t>мероприятие 14. «Содержание автомобильных дорог вне границ населённых пунктов в границах муниципального района «Подъезд от а/дороги с.Малиновка-Леспромхоз к д.Москали»</t>
  </si>
  <si>
    <t>1.2.15.</t>
  </si>
  <si>
    <t>мероприятие 15. «Содержание автомобильных дорог вне границ населённых пунктов в границах муниципального района «Подъезд от п.Молодежный - к п.Заречный»</t>
  </si>
  <si>
    <t>1.2.16.</t>
  </si>
  <si>
    <t>мероприятие 16. «Содержание автомобильных дорог вне границ населённых пунктов в границах муниципального района «Подъезд от а/дороги г.Томск – с.Итатка к д.Ольговка»</t>
  </si>
  <si>
    <t>1.2.17.</t>
  </si>
  <si>
    <t>мероприятие 17. «Содержание автомобильных дорог вне границ населённых пунктов в границах муниципального района «Подъезд к с.Сухоречье от а/дороги г.Томск-г.Мариинск к Карьеру»</t>
  </si>
  <si>
    <t>1.2.18.</t>
  </si>
  <si>
    <t>мероприятие 18. «Содержание автомобильных дорог вне границ населённых пунктов в границах муниципального района «Подъезд от а/дороги г.Томск-г.Мариинск к Карьеру»</t>
  </si>
  <si>
    <t>1.2.19.</t>
  </si>
  <si>
    <t>мероприятие 19. «Содержание автомобильных дорог вне границ населённых пунктов в границах муниципального района «Подъезд от а/дороги г.Томск –с.Мельниково к д.Кудринский участок»</t>
  </si>
  <si>
    <t>1.2.20.</t>
  </si>
  <si>
    <t>мероприятие 20. «Содержание автомобильных дорог вне границ населённых пунктов в границах муниципального района «Подъезд от с.Зоркальцево к д.Березкино»</t>
  </si>
  <si>
    <t>1.2.21.</t>
  </si>
  <si>
    <t>мероприятие 21. «Содержание автомобильных дорог вне границ населённых пунктов в границах муниципального района «Подъезд от а/дороги г.Томск-с.Мельниково к д.Нелюбино»</t>
  </si>
  <si>
    <t>1.2.22.</t>
  </si>
  <si>
    <t>мероприятие 22. «Содержание автомобильных дорог вне границ населённых пунктов в границах муниципального района «Подъезд от г.Томска к д.Петрово»</t>
  </si>
  <si>
    <t>1.2.23.</t>
  </si>
  <si>
    <t>мероприятие 23. «Содержание автомобильных дорог вне границ населённых пунктов в границах муниципального района «Подъезд от д.Петрово к д.Борики»</t>
  </si>
  <si>
    <t>1.2.24.</t>
  </si>
  <si>
    <t>мероприятие 24. «Содержание автомобильных дорог вне границ населённых пунктов в границах муниципального района «Подъезд от а/дороги г.Томск-с.Мельниково к п.86-й квартал»</t>
  </si>
  <si>
    <t>1.2.25.</t>
  </si>
  <si>
    <t>мероприятие 25. «Содержание автомобильных дорог вне границ населённых пунктов в границах муниципального района «Подъезд к д.Поросино от с.Зоркальцево»</t>
  </si>
  <si>
    <t>1.2.26.</t>
  </si>
  <si>
    <t>мероприятие 26. «Содержание автомобильных дорог вне границ населённых пунктов в границах муниципального района «Подъезд от а/дороги г.Томск-п.Самусь к с.Петропавловка»</t>
  </si>
  <si>
    <t>1.2.27.</t>
  </si>
  <si>
    <t>мероприятие 27. «Содержание автомобильных дорог вне границ населённых пунктов в границах муниципального района  «Подъезд от а/дороги г.Томск –с.Наумовка к д.Георгиевка»</t>
  </si>
  <si>
    <t>1.2.28.</t>
  </si>
  <si>
    <t>мероприятие 28. «Содержание автомобильных дорог вне границ населённых пунктов в границах муниципального района «Подъезд от а/дороги к г.Томск –г.Новосибирск к д.Березовая Речка»</t>
  </si>
  <si>
    <t>1.2.29.</t>
  </si>
  <si>
    <t>мероприятие 29. «Содержание автомобильных дорог вне границ населённых пунктов в границах муниципального района «Подъезд от а/дороги с.Курлек - д.Березовая Речка к д.Госконюшня (с 13-го км от с.Курлек)»</t>
  </si>
  <si>
    <t>1.2.30.</t>
  </si>
  <si>
    <t>мероприятие 30. «Содержание автомобильных дорог вне границ населённых пунктов в границах муниципального района «Подъезд от а/дороги к г.Томск –с.Итатка к д.Конинино»</t>
  </si>
  <si>
    <t>1.2.31.</t>
  </si>
  <si>
    <t>мероприятие 31. «Содержание автомобильных дорог вне границ населённых пунктов в границах муниципального района «Подъезд от а/дороги г.Томск –с.Итатка к д.Постниково»</t>
  </si>
  <si>
    <t>1.2.32.</t>
  </si>
  <si>
    <t>мероприятие 32. «Содержание автомобильных дорог вне границ населённых пунктов в границах муниципального района «д.Перовка – д.Горьковка»</t>
  </si>
  <si>
    <t>1.2.33.</t>
  </si>
  <si>
    <t>мероприятие 33. «Содержание автомобильных дорог вне границ населённых пунктов в границах муниципального района «Подъезд от а/дороги г.Томск-г.Мариинск к д.Спасо-Яйское (с.Турунтаево – д.Спасо-Яйское)»</t>
  </si>
  <si>
    <t>1.2.34.</t>
  </si>
  <si>
    <t>мероприятие 34. «Содержание автомобильных дорог вне границ населённых пунктов в границах муниципального района «А/дорога от д.Кисловка до д.Головина»</t>
  </si>
  <si>
    <t>1.2.35.</t>
  </si>
  <si>
    <t>мероприятие 35. «Содержание автомобильных дорог вне границ населённых пунктов в границах муниципального района «А/дорога от с.Кафтанчиково до д.Барабинка»</t>
  </si>
  <si>
    <t>1.2.36.</t>
  </si>
  <si>
    <t>мероприятие 36. «Содержание автомобильных дорог вне границ населённых пунктов в границах муниципального района «Подъезд от а/дороги г.Томск-с.Межениновка к п.Трубачево»</t>
  </si>
  <si>
    <t>1.2.37.</t>
  </si>
  <si>
    <t>мероприятие 37. «Содержание автомобильных дорог вне границ населённых пунктов в границах муниципального района «Подъезд от а/дороги г.Томск –с.Межениновка к оздоровительному лагерю "Восход"»</t>
  </si>
  <si>
    <t>1.2.38.</t>
  </si>
  <si>
    <t>мероприятие 38. «Содержание автомобильных дорог вне границ населённых пунктов в границах муниципального района «Подъезд от а/дороги г.Томск-с.Межениновка к д.Плотниково»</t>
  </si>
  <si>
    <t>1.2.39.</t>
  </si>
  <si>
    <t>мероприятие 39. «Содержание автомобильных дорог вне границ населённых пунктов в границах муниципального района «Подъезд от а/дороги г.Томск –с.Межениновка к п.Аэропорт (п.Аэропорт – с.Межениновка)»</t>
  </si>
  <si>
    <t>1.2.40.</t>
  </si>
  <si>
    <t>мероприятие 40. «Содержание автомобильных дорог вне границ населённых пунктов в границах муниципального района «д.Мазалово – д.Новостройка»</t>
  </si>
  <si>
    <t>1.2.41.</t>
  </si>
  <si>
    <t>мероприятие 41. «Содержание автомобильных дорог вне границ населённых пунктов в границах муниципального района «Подъезд от с.Октябрьское к д.Ущерб»</t>
  </si>
  <si>
    <t>1.2.42.</t>
  </si>
  <si>
    <t>мероприятие 42. «Содержание автомобильных дорог вне границ населённых пунктов в границах муниципального района «А/дорога - подъезд к д.Николаевка – д.Милоновка»</t>
  </si>
  <si>
    <t>Задача 2 подпрограммы 4. «Выполнение работ по разработке нормативов финансовых затрат на содержание, ремонт и капитальный ремонт автомобильных дорог муниципального образования «Томский район»</t>
  </si>
  <si>
    <t>Основное мероприятие 1. «Выполнение работ по разработке нормативов финансовых затрат на содержание, ремонт и капитальный ремонт автомобильных дорог муниципального образования «Томский район», в том числе:</t>
  </si>
  <si>
    <t>мероприятие 1. «Выполнение работ по разработке проектной документации для расчёта нормативов годовых затрат на содержание, ремонт и капитальный ремонт автомобильных дорог муниципального образования «Томский район»</t>
  </si>
  <si>
    <t>Задача 3 подпрограммы 4. «Ремонт автомобильных дорог общего пользования местного значения в границах муниципального образования «Томский район»</t>
  </si>
  <si>
    <t>Основное мероприятие 1. «Ремонт автомобильных дорог общего пользования местного значения в границах муниципального образования «Томский район», в том числе:</t>
  </si>
  <si>
    <t>мероприятие 1. «Ремонт автомобильных дорог общего пользования местного значения в границах Богашевского сельского поселения: «дорожная сеть с. Богашево», проезд между ул. Энергетиков и ул. Линейная, Томский район, Томская область»</t>
  </si>
  <si>
    <t>мероприятие 2. «Ремонт автомобильных дорог общего пользования местного значения в границах Богашевского сельского поселения: «дорожная сеть с. Лучаново», ул. О. Кошевого, Томский район, Томская область»</t>
  </si>
  <si>
    <t>мероприятие 3. «Ремонт автомобильных дорог общего пользования местного значения в границах Богашевского сельского поселения: «дорожная сеть с. Петухово», ул. Рабочая, Томский район, Томская область»</t>
  </si>
  <si>
    <t>мероприятие 4. «Ремонт автомобильных дорог общего пользования местного значения в границах Богашевского сельского поселения: «дорожная сеть д. Овражное», ул. Центральная, Томский район, Томская область»</t>
  </si>
  <si>
    <t>мероприятие 5. «Ремонт автомобильных дорог общего пользования местного значения в границах Воронинского сельского поселения: «автомобильная дорога д. Воронино, ул. Центральная, ул. Лесная, ул. Октябрьская, Томский район, Томская область»</t>
  </si>
  <si>
    <t>мероприятие 6. «Ремонт автомобильных дорог общего пользования местного значения в границах Заречного сельского поселения: «дорожная сеть с. Кафтанчиково, ул. Новая, ул. Коммунистическая, Томский район, Томская область»</t>
  </si>
  <si>
    <t>3.2.7.</t>
  </si>
  <si>
    <t>мероприятие 7. «Ремонт автомобильных дорог общего пользования местного значения в границах Заречного сельского поселения: «дорожная сеть д. Барабинка, пер. Садовый»</t>
  </si>
  <si>
    <t>3.2.8.</t>
  </si>
  <si>
    <t>мероприятие 8. «Ремонт автомобильных дорог общего пользования местного значения в границах Заречного сельского поселения: «дорожная сеть д. Кисловка, ул. Советская, ул. Сосновая»</t>
  </si>
  <si>
    <t>3.2.9.</t>
  </si>
  <si>
    <t>мероприятие 9. «Ремонт автомобильных дорог общего пользования местного значения в границах Заречного сельского поселения: «дорожная сеть с. Тахтамышево, ул. Фабричная»</t>
  </si>
  <si>
    <t>3.2.10.</t>
  </si>
  <si>
    <t>мероприятие 10. «Ремонт автомобильных дорог общего пользования местного значения в границах Зональненского сельского поселения: «ул. Совхозная, ул. Рабочая, п. Зональная станция, Томский район»</t>
  </si>
  <si>
    <t>3.2.11.</t>
  </si>
  <si>
    <t>мероприятие 11. «Ремонт автомобильных дорог общего пользования местного значения в границах Зоркальцевского сельского поселения: «дорожная сеть д. Березкино, ул. Сибирская, ул. Мира» (Томский район, Томская область)»</t>
  </si>
  <si>
    <t>3.2.12.</t>
  </si>
  <si>
    <t>мероприятие 12. «Ремонт автомобильных дорог общего пользования местного значения в границах  Зоркальцевского сельского поселения: «дорожная сеть д. Поросино, ул. Новая, ул. Колодникова» (Томский район, Томская область)»</t>
  </si>
  <si>
    <t>3.2.13.</t>
  </si>
  <si>
    <t>мероприятие 13. «Ремонт автомобильных дорог общего пользования местного значения в границах  Зоркальцевского сельского поселения: «дорожная сеть с. Зоркальцево, ул. Совхозная, ул. Рабочая, ул. Молодежная» (Томский район, Томская область)»</t>
  </si>
  <si>
    <t>3.2.14.</t>
  </si>
  <si>
    <t>мероприятие 14. «Ремонт автомобильных дорог общего пользования местного значения в границах  Зоркальцевского сельского поселения: «дорожная сеть д. Нелюбино, ул. Клубная, ул. Дорожная, ул. Весенняя (Томский район, Томская область)»</t>
  </si>
  <si>
    <t>3.2.15.</t>
  </si>
  <si>
    <t>мероприятие 24. «Поставка и монтаж павильонов для водозаборных скважин и фильтров безреагентного обезжелезивания воды для нужд муниципального образования «Рыбаловское сельское поселение»</t>
  </si>
  <si>
    <t>10.2.25.</t>
  </si>
  <si>
    <t>мероприятие 25. «Поставка и монтаж павильонов для водозаборных скважин и фильтров безреагентного обезжелезивания воды для нужд муниципального образования «Спасское сельское поселение»</t>
  </si>
  <si>
    <t>10.2.26.</t>
  </si>
  <si>
    <t>мероприятие 26. «Поставка и монтаж павильонов для водозаборных скважин и фильтров безреагентного обезжелезивания воды для нужд муниципального образования «Турунтаевское сельское поселение» (с. Новоархангельское, д. Халдеево)»</t>
  </si>
  <si>
    <t>10.2.27.</t>
  </si>
  <si>
    <t>мероприятие 27. «Поставка и монтаж павильонов для водозаборных скважин и фильтров безреагентного обезжелезивания воды для нужд муниципального образования «Турунтаевское сельское поселение» (с. Турунтаево, д. Перовка)»</t>
  </si>
  <si>
    <t>10.2.28.</t>
  </si>
  <si>
    <t>мероприятие 28. «Поставка и монтаж павильонов для водозаборных скважин и фильтров безреагентного обезжелезивания воды для нужд муниципального образования «Турунтаевское сельское поселение» (с. Турунтаево, д. Подломск)»</t>
  </si>
  <si>
    <t>Задача 11 подпрограммы 2. «Приобретение в муниципальную собственность объектов коммунального хозяйства на территории Томского района»</t>
  </si>
  <si>
    <t>11.1.</t>
  </si>
  <si>
    <t>11.2.</t>
  </si>
  <si>
    <t>11.2.1.</t>
  </si>
  <si>
    <t>мероприятие 1. «Приобретение объекта «Наружные сети хозяйственно-бытовой канализации в пос. Зональная Станция»</t>
  </si>
  <si>
    <t>11.2.2.</t>
  </si>
  <si>
    <t>мероприятие 2. «Приобретение объекта «Наружные сети хозяйственно-питьевого противопожарного водопровода в пос. Зональная Станция»</t>
  </si>
  <si>
    <t>11.2.3.</t>
  </si>
  <si>
    <t>11.2.4.</t>
  </si>
  <si>
    <t>Задача 12 подпрограммы 2. «Подготовка документации по планировке и межеванию территорий населённых пунктов муниципального образования «Томский район»</t>
  </si>
  <si>
    <t>12.1.</t>
  </si>
  <si>
    <t>12.2.</t>
  </si>
  <si>
    <t>12.2.1.</t>
  </si>
  <si>
    <t>мероприятие 1. «Подготовка документации по планировке и межеванию территории населённого пункта п. Зональная Станция Зональненского сельского поселения»</t>
  </si>
  <si>
    <t>12.2.2.</t>
  </si>
  <si>
    <t>мероприятие 2. « Подготовка документации по планировке и межеванию территории населённого пункта п. Мирный Мирненского сельского поселения»</t>
  </si>
  <si>
    <t>12.2.3.</t>
  </si>
  <si>
    <t>Мероприятие 3. «Подготовка документации по планировке и межеванию территории населённого пункта с.Лучаново Богашевского сельского поселения»</t>
  </si>
  <si>
    <t>12.2.4.</t>
  </si>
  <si>
    <t>13.1.</t>
  </si>
  <si>
    <t>13.2.</t>
  </si>
  <si>
    <t>13.2.1.</t>
  </si>
  <si>
    <t>13.2.2.</t>
  </si>
  <si>
    <t>мероприятие 2. « Организация ввода в эксплуатацию и оформления в собственность котельной на твердом топливе в д. Наумовка Томского района</t>
  </si>
  <si>
    <t>13.2.3.</t>
  </si>
  <si>
    <t>13.2.4.</t>
  </si>
  <si>
    <t>13.2.5.</t>
  </si>
  <si>
    <t>13.2.6.</t>
  </si>
  <si>
    <t>13.2.7.</t>
  </si>
  <si>
    <t>13.2.8.</t>
  </si>
  <si>
    <t>13.2.9.</t>
  </si>
  <si>
    <t>13.2.10.</t>
  </si>
  <si>
    <t>13.2.11.</t>
  </si>
  <si>
    <t>13.2.12.</t>
  </si>
  <si>
    <t>13.2.13.</t>
  </si>
  <si>
    <t>13.2.14.</t>
  </si>
  <si>
    <t>13.2.15.</t>
  </si>
  <si>
    <t>13.2.16.</t>
  </si>
  <si>
    <t>13.2.17.</t>
  </si>
  <si>
    <t>13.2.18.</t>
  </si>
  <si>
    <t>13.2.19.</t>
  </si>
  <si>
    <t>13.2.20.</t>
  </si>
  <si>
    <t>13.2.21.</t>
  </si>
  <si>
    <t>13.2.22.</t>
  </si>
  <si>
    <t>13.2.23.</t>
  </si>
  <si>
    <t>13.2.24.</t>
  </si>
  <si>
    <t>13.2.25.</t>
  </si>
  <si>
    <t>13.2.26.</t>
  </si>
  <si>
    <t>13.2.27.</t>
  </si>
  <si>
    <t>13.2.28.</t>
  </si>
  <si>
    <t>13.2.29.</t>
  </si>
  <si>
    <t>13.2.30.</t>
  </si>
  <si>
    <t>Итого по подпрограмме 2</t>
  </si>
  <si>
    <t>Основное мероприятие 1. «Приведение в нормативное состояние качества воды в населенных пунктах на территории муниципального образования «Томский район», в том числе:</t>
  </si>
  <si>
    <t>Основное мероприятие 1. «Приобретение в муниципальную собственность объектов коммунального хозяйства на территории Томского района», в том числе:</t>
  </si>
  <si>
    <t>Основное мероприятие 1. «Подготовка документации по планировке и межеванию территорий населённых пунктов муниципального образования «Томский район», в том числе:</t>
  </si>
  <si>
    <t xml:space="preserve">ИТОГО </t>
  </si>
  <si>
    <t>ИТОГО по программе</t>
  </si>
  <si>
    <t>Подпрограмма 2</t>
  </si>
  <si>
    <t>мероприятие 1. «Разработка проектной документации по объекту «Строительство водозабора в п. Копылово Томского района Томской области»</t>
  </si>
  <si>
    <t>2.</t>
  </si>
  <si>
    <t>мероприятие 1. «Приобретение материалов на развитие инженерной инфраструктуры Томского района: поставка полиэтиленовых труб»</t>
  </si>
  <si>
    <t>мероприятие 2. «Приобретение материалов на развитие инженерной инфраструктуры Томского района: поставка железобетонных материалов и изделий»</t>
  </si>
  <si>
    <t>мероприятие 3. «Приобретение материалов на развитие инженерной инфраструктуры Томского района: поставка листов оцинкованных»</t>
  </si>
  <si>
    <t>мероприятие 4. «Приобретение материалов на развитие инженерной инфраструктуры Томского района: поставка запорной арматуры»</t>
  </si>
  <si>
    <t>мероприятие 5. «Приобретение материалов на развитие инженерной инфраструктуры Томского района: поставка стальных труб»</t>
  </si>
  <si>
    <t>2.2.6.</t>
  </si>
  <si>
    <t>мероприятие 6. «Приобретение материалов на развитие инженерной инфраструктуры Томского района: поставка технической изоляции»</t>
  </si>
  <si>
    <t>2.2.7.</t>
  </si>
  <si>
    <t>мероприятие 7. «Приобретение материалов на развитие инженерной инфраструктуры Томского района: поставка профилированного листа»</t>
  </si>
  <si>
    <t>2.2.8.</t>
  </si>
  <si>
    <t>мероприятие 8. «Приобретение материалов на развитие инженерной инфраструктуры Томского района: поставка железобетонных опор ЛЭП»</t>
  </si>
  <si>
    <t>2.2.9.</t>
  </si>
  <si>
    <t>мероприятие 9. «Приобретение материалов на развитие инженерной инфраструктуры Томского района: поставка зажимов для проводов СИП»</t>
  </si>
  <si>
    <t>2.2.10.</t>
  </si>
  <si>
    <t>мероприятие 10. «Приобретение материалов на развитие инженерной инфраструктуры Томского района: поставка проводов СИП»</t>
  </si>
  <si>
    <t>3.</t>
  </si>
  <si>
    <t>Мероприятие 1. «Проведение работ по наладке водоподготовительного оборудования на котельной в с. Межениновка Томского района Томской области»</t>
  </si>
  <si>
    <t>мероприятие 4 «Капитальный ремонт котельного оборудования газовой котельной в с. Корнилово Томского района Томской области»</t>
  </si>
  <si>
    <t>мероприятие 6. «Капитальный ремонт котельного оборудования газовой котельной в п. Мирный Томского района Томской области»</t>
  </si>
  <si>
    <t>мероприятие 7. «Капитальный ремонт водозаборной скважины в с. Томское Томского района Томской области»</t>
  </si>
  <si>
    <t>мероприятие 8. «Капитальный ремонт узла учёта газовой котельной в п. Аэропорт Томского района Томской области»</t>
  </si>
  <si>
    <t>мероприятие 9. «Капитальный ремонт станции водоподготовки (производительностью 15 куб. м/ч) в с. Межениновка Томского района Томской области»</t>
  </si>
  <si>
    <t>мероприятие 10. «Капитальный ремонт котельной в п. Зональная Станция Томского района Томской области»</t>
  </si>
  <si>
    <t>мероприятие 11. «Капитальный ремонт котельной в д. Кисловка Томского района Томской области»</t>
  </si>
  <si>
    <t>мероприятие 12. «Капитальный ремонт теплотрассы п.Аэропорт Томского района Томской области»</t>
  </si>
  <si>
    <t>мероприятие 13. «Капитальный ремонт котельной в с.Моряковский Затон Томского района Томской области»</t>
  </si>
  <si>
    <t>мероприятие 14. «Капитальный ремонт теплотрассы в с. Рыбалово Томского района Томской области»</t>
  </si>
  <si>
    <t>мероприятие 15. «Капитальный ремонт водопроводных сетей в с.Лучаново Томского района Томской области»</t>
  </si>
  <si>
    <t>мероприятие 16. «Капитальный ремонт водозаборной скважины в д. Барабинка Томского района Томской области»</t>
  </si>
  <si>
    <t>мероприятие 22. «Капитальный ремонт канализационной насосной станции в п.Молодежный Томского района Томской области»</t>
  </si>
  <si>
    <t>Задача 4 подпрограммы 2. «Произвести реконструкцию объектов коммунального хозяйства»</t>
  </si>
  <si>
    <t>Основное мероприятие 1. «Произвести реконструкцию объектов коммунального хозяйства», в том числе:</t>
  </si>
  <si>
    <t>мероприятие 2. «Реконструкция водопроводных сетей по ул. Солнечной, ул. Зеленой, ул. Тихой, ул. Рабочей, ул. Светлой, ул. Совхозной, ул. Молодежной, ул. Строительной в п. Зональная станция Томского района Томской области»</t>
  </si>
  <si>
    <t>Задача 5 подпрограммы 2. «Обследование технического, санитарно-эпидемиологического состояния объектов коммунального комплекса»</t>
  </si>
  <si>
    <t>Основное мероприятие 1. «Обследование технического, санитарно-эпидемиологического состояния объектов коммунального комплекса», в том числе:</t>
  </si>
  <si>
    <t>мероприятие 1. «Обследование технического, санитарно-эпидемиологического состояния объекта коммунального комплекса «Поселок малоэтажной застройки «Серебряный бор» п. Кайдаловка Зоркальцевского сельского поселения Томского района Томской области</t>
  </si>
  <si>
    <t>5.2.2.</t>
  </si>
  <si>
    <t>мероприятие 2. «Обследование технического, санитарно-эпидемиологического состояния объекта коммунального комплекса «Коттеджный поселок в мкр. «Снегири» п. Кайдаловка Зоркальцевского сельского поселения Томского района Томской области»</t>
  </si>
  <si>
    <t>Задача 6  подпрограммы 2. «Разработка проекта зон санитарной охраны водозаборных скважин в населённых пунктах Томского района»</t>
  </si>
  <si>
    <t>Основное мероприятие 1. «Разработка проекта зон санитарной охраны водозаборных скважин в населённых пунктах Томского района», в том числе:</t>
  </si>
  <si>
    <t>мероприятие 1. «Разработка проекта зон санитарной охраны водозаборных скважин в населённых пунктах Богашевского сельского поселения Томского района Томской области»</t>
  </si>
  <si>
    <t>мероприятие 2. «Разработка проекта зон санитарной охраны водозаборных скважин в населённых пунктах Воронинского сельского поселения Томского района Томской области»</t>
  </si>
  <si>
    <t>мероприятие 3. «Разработка проекта зон санитарной охраны водозаборных скважин в населённых пунктах Заречного сельского поселения Томского района Томской области»</t>
  </si>
  <si>
    <t>мероприятие 4. «Разработка проекта зон санитарной охраны водозаборных скважин в населённых пунктах Зональненского сельского поселения Томского района Томской области»</t>
  </si>
  <si>
    <t>мероприятие 5. «Разработка проекта зон санитарной охраны водозаборных скважин в населённых пунктах Зоркальцевского сельского поселения Томского района Томской области»</t>
  </si>
  <si>
    <t>мероприятие 6. «Разработка проекта зон санитарной охраны водозаборных скважин в населённых пунктах Итатского сельского поселения Томского района Томской области»</t>
  </si>
  <si>
    <t>мероприятие 7. «Разработка проекта зон санитарной охраны водозаборных скважин в населённых пунктах Калтайского сельского поселения Томского района Томской области»</t>
  </si>
  <si>
    <t>мероприятие 8. «Разработка проекта зон санитарной охраны водозаборных скважин в населённых пунктах Малиновского сельского поселения Томского района Томской области»</t>
  </si>
  <si>
    <t>мероприятие 9. «Разработка проекта зон санитарной охраны водозаборных скважин в населённых пунктах Межениновского сельского поселения Томского района Томской области»</t>
  </si>
  <si>
    <t>мероприятие 10. «Разработка проекта зон санитарной охраны водозаборных скважин в населённых пунктах Наумовского сельского поселения Томского района Томской области»</t>
  </si>
  <si>
    <t>мероприятие 11. «Разработка проекта зон санитарной охраны водозаборных скважин в населённых пунктах Октябрьского сельского поселения Томского района Томской области»</t>
  </si>
  <si>
    <t>мероприятие 1. «Выполнение работ по прохождению государственной экспертизы проектно-сметной документации по объекту «Строительство станции водоподготовки в с. Лучаново Томского района Томской области»</t>
  </si>
  <si>
    <t>6.2.19.</t>
  </si>
  <si>
    <t>мероприятие 19.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МБОУ «Мирненская СОШ» Томского района, п.Мирный, ул.Трудовая, 4 (Мирненское сельское поселение))»</t>
  </si>
  <si>
    <t>6.2.20.</t>
  </si>
  <si>
    <t>мероприятие 20.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МБДОУ «Детский сад п.Аэропорт», п.Аэропорт, 7 (Мирненское сельское поселение))»</t>
  </si>
  <si>
    <t>6.2.21.</t>
  </si>
  <si>
    <t>мероприятие 21.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МАДОУ «Детский сад «Полянка» п.Мирный», ул.Мира, 9а (Мирненское сельское поселение))»</t>
  </si>
  <si>
    <t>6.2.22.</t>
  </si>
  <si>
    <t>мероприятие 22.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МБОУ «Рыбаловская СОШ» Томского района, с.Рыбалово, ул.Пионерская, 3 (Рыбаловское сельское поселение))»</t>
  </si>
  <si>
    <t>6.2.23.</t>
  </si>
  <si>
    <t>мероприятие 23.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восстановление электроосвещения на внутри поселковых дорогах Богошевского сельского поселения Томского района)»</t>
  </si>
  <si>
    <t>6.2.24.</t>
  </si>
  <si>
    <t>мероприятие 24.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обустройство обочин в Воронинском сельском поселении Томского района)»</t>
  </si>
  <si>
    <t>6.2.25.</t>
  </si>
  <si>
    <t>мероприятие 25.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восстановление электроосвещения на внутри поселковых дорогах Заречного сельского поселения Томского района)»</t>
  </si>
  <si>
    <t>6.2.26.</t>
  </si>
  <si>
    <t>мероприятие 26.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устройство подхода к МБДОУ «Зональненская СОШ» в Зональненском сельском поселении Томского района)»</t>
  </si>
  <si>
    <t>6.2.27.</t>
  </si>
  <si>
    <t>мероприятие 27.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устройство тротуарной дорожки в Зоркальцевском сельском поселении Томского района)»</t>
  </si>
  <si>
    <t>6.2.28.</t>
  </si>
  <si>
    <t>мероприятие 28.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восстановление электроосвещения на внутри поселковых дорогах Калтайского сельского поселения Томского района)»</t>
  </si>
  <si>
    <t>6.2.29.</t>
  </si>
  <si>
    <t>мероприятие 29.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обустройство обочин в Малиновском сельском поселении Томского района)»</t>
  </si>
  <si>
    <t>6.2.30.</t>
  </si>
  <si>
    <t>мероприятие 30.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обустройство тротуаров в Межениновском сельском поселении Томского района)»</t>
  </si>
  <si>
    <t>6.2.31.</t>
  </si>
  <si>
    <t>мероприятие 31.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обустройство обочин в Моряковском сельском поселении Томского района)»</t>
  </si>
  <si>
    <t>6.2.32.</t>
  </si>
  <si>
    <t>мероприятие 32.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обустройство пешеходного тротуара в Наумовском сельском поселении Томского района)»</t>
  </si>
  <si>
    <t>6.2.33.</t>
  </si>
  <si>
    <t>мероприятие 33.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восстановление электроосвещения на внутри поселковых дорогах Новорождественского сельского поселения Томского района)»</t>
  </si>
  <si>
    <t>6.2.34.</t>
  </si>
  <si>
    <t>мероприятие 34.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устройство съездов к домам в Октябрьском сельском поселении Томского района)»</t>
  </si>
  <si>
    <t>6.2.35.</t>
  </si>
  <si>
    <t>мероприятие 35.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обустройство тротуаров в Рыбаловском сельском поселении Томского района)»</t>
  </si>
  <si>
    <t>6.2.36.</t>
  </si>
  <si>
    <t>мероприятие 36.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восстановление электроосвещения на внутри поселковых дорогах Турунтаевского сельского поселения Томского района)»</t>
  </si>
  <si>
    <t>6.2.37.</t>
  </si>
  <si>
    <t>мероприятие 37. «Оценка рыночной стоимости годового размера арендной платы места размещения рекламной конструкции, для проведения аукционов на право заключения договора на установку и эксплуатацию рекламной конструкции»</t>
  </si>
  <si>
    <t>Задача 7 подпрограммы 4. «Повышение безопасности проживания населения на территории муниципального образования «Томский район»</t>
  </si>
  <si>
    <t>7.2.</t>
  </si>
  <si>
    <t>Основное мероприятие 1. «Повышение безопасности проживания населения на территории муниципального образования «Томский район», в том числе:</t>
  </si>
  <si>
    <t>7.2.1.</t>
  </si>
  <si>
    <t>мероприятие 1. «Осуществление отдельных государственных полномочий по регулированию численности безнадзорных животных»</t>
  </si>
  <si>
    <t>7.2.2.</t>
  </si>
  <si>
    <t>7.2.3.</t>
  </si>
  <si>
    <t>7.2.4.</t>
  </si>
  <si>
    <t>7.2.5.</t>
  </si>
  <si>
    <t>8.</t>
  </si>
  <si>
    <t>Задача 8 подпрограммы 4. «Капитальный ремонт и (или) ремонт автомобильных дорог общего пользования местного значения в границах муниципального образования «Томский район»</t>
  </si>
  <si>
    <t>8.1.</t>
  </si>
  <si>
    <t>8.2.</t>
  </si>
  <si>
    <t>Основное мероприятие 1. « Капитальный ремонт и (или) ремонт  автомобильных дорог общего пользования местного значения в границах муниципального образования «Томский район», в том числе:</t>
  </si>
  <si>
    <t>8.2.1.</t>
  </si>
  <si>
    <t>8.2.2.</t>
  </si>
  <si>
    <t>8.2.3.</t>
  </si>
  <si>
    <t>8.2.4.</t>
  </si>
  <si>
    <t>8.2.5.</t>
  </si>
  <si>
    <t>8.2.6.</t>
  </si>
  <si>
    <t>8.2.7.</t>
  </si>
  <si>
    <t>8.2.8.</t>
  </si>
  <si>
    <t>8.2.9.</t>
  </si>
  <si>
    <t>мероприятие 12.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Рыбаловского сельского поселения»</t>
  </si>
  <si>
    <t>мероприятие 13.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Наумовского сельского поселения»</t>
  </si>
  <si>
    <t>мероприятие 14.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Спасского сельского поселения»</t>
  </si>
  <si>
    <t>мероприятие 17.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Зоркальцевского сельского поселения»</t>
  </si>
  <si>
    <t>мероприятие 18.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Итатского сельского поселения»</t>
  </si>
  <si>
    <t>мероприятие 19.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Октябрьского сельского поселения»</t>
  </si>
  <si>
    <t>Задача 9 подпрограммы 2. «Компенсация местным бюджетам расходов по организации теплоснабжения теплоснабжающими организациями, использующими в качестве топлива нефть или мазут»</t>
  </si>
  <si>
    <t>9.1.</t>
  </si>
  <si>
    <t>9.2.</t>
  </si>
  <si>
    <t>Основное мероприятие 1. «Компенсация местным бюджетам расходов по организации теплоснабжения теплоснабжающими организациями, использующими в качестве топлива нефть или мазут», в том числе:</t>
  </si>
  <si>
    <t>9.2.1.</t>
  </si>
  <si>
    <t>мероприятие 1. «Компенсация расходов по организации теплоснабжения на территории Воронинского сельского поселения теплоснабжающими организациями, использующими в качестве топлива нефть или мазут»</t>
  </si>
  <si>
    <t>10.1.</t>
  </si>
  <si>
    <t>10.2.</t>
  </si>
  <si>
    <t>10.2.1.</t>
  </si>
  <si>
    <t>мероприятие 1. «Поставка и монтаж фильтров безреагентного обезжелезивания воды и комплектующего к ним оборудования для нужд муниципального образования «Богашевское сельское поселения»</t>
  </si>
  <si>
    <t>10.2.2.</t>
  </si>
  <si>
    <t>мероприятие 2. «Поставка и монтаж фильтров безреагентного обезжелезивания воды и комплектующего к ним оборудования для нужд муниципального образования «Воронинское сельское поселения»</t>
  </si>
  <si>
    <t>10.2.3.</t>
  </si>
  <si>
    <t>мероприятие 3. «Поставка и монтаж фильтров безреагентного обезжелезивания воды и комплектующего к ним оборудования для нужд муниципального образования «Заречное сельское поселения»</t>
  </si>
  <si>
    <t>10.2.4.</t>
  </si>
  <si>
    <t>мероприятие 4. «Поставка и монтаж фильтров безреагентного обезжелезивания воды и комплектующего к ним оборудования для нужд муниципального образования «Зоркальцевское сельское поселения»</t>
  </si>
  <si>
    <t>10.2.5.</t>
  </si>
  <si>
    <t>мероприятие 5. «Поставка и монтаж фильтров безреагентного обезжелезивания воды и комплектующего к ним оборудования для нужд муниципального образования «Калтайское сельское поселения»</t>
  </si>
  <si>
    <t>10.2.6.</t>
  </si>
  <si>
    <t>мероприятие 6. «Поставка и монтаж фильтров безреагентного обезжелезивания воды и комплектующего к ним оборудования для нужд муниципального образования «Корниловское сельское поселения»</t>
  </si>
  <si>
    <t>10.2.7.</t>
  </si>
  <si>
    <t>мероприятие 7. «Поставка и монтаж фильтров безреагентного обезжелезивания воды и комплектующего к ним оборудования для нужд муниципального образования «Малиновское сельское поселения»</t>
  </si>
  <si>
    <t>10.2.8.</t>
  </si>
  <si>
    <t>мероприятие 8. «Поставка и монтаж фильтров безреагентного обезжелезивания воды и комплектующего к ним оборудования для нужд муниципального образования «Межениновское  сельское поселения»</t>
  </si>
  <si>
    <t>10.2.9.</t>
  </si>
  <si>
    <t>мероприятие 9. «Поставка и монтаж фильтров безреагентного обезжелезивания воды и комплектующего к ним оборудования для нужд муниципального образования «Мирненское сельское поселения»</t>
  </si>
  <si>
    <t>10.2.10.</t>
  </si>
  <si>
    <t>мероприятие 10. «Поставка и монтаж фильтров безреагентного обезжелезивания воды и комплектующего к ним оборудования для нужд муниципального образования «Наумовское сельское поселения»</t>
  </si>
  <si>
    <t>10.2.11.</t>
  </si>
  <si>
    <t>мероприятие 11. «Поставка и монтаж фильтров безреагентного обезжелезивания воды и комплектующего к ним оборудования для нужд муниципального образования «Новорождественское сельское поселения»</t>
  </si>
  <si>
    <t>10.2.12.</t>
  </si>
  <si>
    <t>мероприятие 12. «Поставка и монтаж фильтров безреагентного обезжелезивания воды и комплектующего к ним оборудования для нужд муниципального образования «Рыбаловское сельское поселения»</t>
  </si>
  <si>
    <t>10.2.13.</t>
  </si>
  <si>
    <t>мероприятие 13. «Поставка и монтаж фильтров безреагентного обезжелезивания воды и комплектующего к ним оборудования для нужд муниципального образования «Спасское сельское поселения»</t>
  </si>
  <si>
    <t>10.2.14.</t>
  </si>
  <si>
    <t>мероприятие 14. «Поставка и монтаж фильтров безреагентного обезжелезивания воды и комплектующего к ним оборудования для нужд муниципального образования «Турунтаевское сельское поселения»</t>
  </si>
  <si>
    <t>10.2.15.</t>
  </si>
  <si>
    <t>мероприятие 15. «Поставка и монтаж павильонов для водозаборных скважин и фильтров безреагентного обезжелезивания воды для нужд муниципального образования «Богашевское сельское поселение»</t>
  </si>
  <si>
    <t>10.2..16.</t>
  </si>
  <si>
    <t>мероприятие 16. «Поставка и монтаж павильонов для водозаборных скважин и фильтров безреагентного обезжелезивания воды для нужд муниципального образования «Воронинское сельское поселение»</t>
  </si>
  <si>
    <t>10.2.17.</t>
  </si>
  <si>
    <t>мероприятие 17. «Поставка и монтаж павильонов для водозаборных скважин и фильтров безреагентного обезжелезивания воды для нужд муниципального образования «Заречное сельское поселение»</t>
  </si>
  <si>
    <t>10.2.18.</t>
  </si>
  <si>
    <t>мероприятие 18. «Поставка и монтаж павильонов для водозаборных скважин и фильтров безреагентного обезжелезивания воды для нужд муниципального образования «Зоркальцевское сельское поселение»</t>
  </si>
  <si>
    <t>10.2.19.</t>
  </si>
  <si>
    <t>мероприятие 19. «Поставка и монтаж павильонов для водозаборных скважин и фильтров безреагентного обезжелезивания воды для нужд муниципального образования «Калтайское сельское поселение»</t>
  </si>
  <si>
    <t>10.2.20.</t>
  </si>
  <si>
    <t>мероприятие 20. «Поставка и монтаж павильонов для водозаборных скважин и фильтров безреагентного обезжелезивания воды для нужд муниципального образования «Корниловское сельское поселение»</t>
  </si>
  <si>
    <t>10.2.21.</t>
  </si>
  <si>
    <t>мероприятие 21. «Поставка и монтаж павильонов для водозаборных скважин и фильтров безреагентного обезжелезивания воды для нужд муниципального образования «Малиновское сельское поселение»</t>
  </si>
  <si>
    <t>10.2.22.</t>
  </si>
  <si>
    <t>мероприятие 22. «Поставка и монтаж павильонов для водозаборных скважин и фильтров безреагентного обезжелезивания воды для нужд муниципального образования «Межениновское сельское поселение»</t>
  </si>
  <si>
    <t>10.2.23.</t>
  </si>
  <si>
    <t>мероприятие 23. «Поставка и монтаж павильонов для водозаборных скважин и фильтров безреагентного обезжелезивания воды для нужд муниципального образования «Новорождественское сельское поселение»</t>
  </si>
  <si>
    <t>10.2.24.</t>
  </si>
  <si>
    <t>3.2.3.</t>
  </si>
  <si>
    <t>Мероприятие 3.  «Выполнение работ по экспертизе проектной документации и по проверке достоверности определения сметной стоимости по объекту  «Газоснабжение  д. Большое Протопопово, д. Малое Протопопово и п. Мирный Томского района Томской области. IV этап»</t>
  </si>
  <si>
    <t>3.2.4.</t>
  </si>
  <si>
    <t>Мероприятие 4.  «Выполнение работ по экспертизе проектной документации и по проверке достоверности определения сметной стоимости по объекту  «Газоснабжение с. Богашево Томского района Томской области. II этап, 1 пусковой комплекс»</t>
  </si>
  <si>
    <t>3.2.5.</t>
  </si>
  <si>
    <t>Мероприятие 5. «Выполнение работ по экспертизе проектной документации и по проверке достоверности определения сметной стоимости по объекту «Комплексная компактная застройка МКР «Мирный» Мирненского сельского поселения Томского района Томской области. Инженерная инфраструктура. Корректировка. Газификация. 4 этап»</t>
  </si>
  <si>
    <t>3.2.6.</t>
  </si>
  <si>
    <t>Мероприятие 6. «Выполнение работ по проверке достоверности определения сметной стоимости по объекту «Газоснабжение д. Большое Протопопово, д. Малое Протопопово и п. Мирный Томского района Томской области. III очередь и Газоснабжение ул. Крутая в п. Мирный Томского района Томской области»</t>
  </si>
  <si>
    <t>Задача 4 подпрограммы 1  «Организация ввода в эксплуатацию и оформления в собственность газораспределительных сетей на территории Томского района»</t>
  </si>
  <si>
    <t>Основное мероприятие 1. «Организация ввода в эксплуатацию и оформления в собственность газораспределительных сетей на территории Томского района», в том числе:</t>
  </si>
  <si>
    <t>4.2.2.</t>
  </si>
  <si>
    <t xml:space="preserve">Мероприятие 2. «Выполнение геодезических изысканий для оформления и постановки на кадастровый учет объекта капитального строительства «Газоснабжение микрорайона индивидуальной застройки «Красивый пруд» в п. Зональная Станция Томского района Томской области» </t>
  </si>
  <si>
    <t>4.2.3.</t>
  </si>
  <si>
    <t xml:space="preserve">Мероприятие 3. « Выполнение геодезических изысканий для оформления и постановки на кадастровый учет объекта капитального строительства «Комплексная компактная застройка МКР «Мирный» Мирненского сельского поселения Томского района Томской области. Инженерная инфраструктура. Корректировка Сети газоснабжения (II очередь, 4 этап)» </t>
  </si>
  <si>
    <t>4.2.4.</t>
  </si>
  <si>
    <t xml:space="preserve">Мероприятие 4. «Выполнение работ по врезке вновь построенного газопровода в действующий газопровод в д. Чёрная Речка Томского района Томской области» </t>
  </si>
  <si>
    <t>4.2.5.</t>
  </si>
  <si>
    <t>Мероприятие 5. «Газоснабжение ул. Береговой, пер. Совхозного в д. Чёрная Речка Томского района Томской области (оказание услуг по сносу зелёных насаждений в охранной зоне газопровода в д. Чёрная Речка Томского района Томской области)»</t>
  </si>
  <si>
    <t>4.2.6.</t>
  </si>
  <si>
    <t>4.2.7.</t>
  </si>
  <si>
    <t xml:space="preserve">Мероприятие 7.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индивидуальных жилых домов в д. Борики Томского района Томской области»)» </t>
  </si>
  <si>
    <t>4.2.8.</t>
  </si>
  <si>
    <t>4.2.9.</t>
  </si>
  <si>
    <t xml:space="preserve">Мероприятие 9.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с. Зоркальцево Томского района Томской области»)» </t>
  </si>
  <si>
    <t>4.2.10.</t>
  </si>
  <si>
    <t xml:space="preserve">Мероприятие 10.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жилых домов по ул. Тенистой, №№3, 3а, 5а, 7, 9, 11, 13; ул. Гагарина, №№3а, 9а в с. Корнилово Томского района Томской области»)» </t>
  </si>
  <si>
    <t>4.2.11.</t>
  </si>
  <si>
    <t xml:space="preserve">Мероприятие 11.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с. Калтай Томского района Томской области»)» </t>
  </si>
  <si>
    <t>4.2.12.</t>
  </si>
  <si>
    <t>Мероприятие 12.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с. Моряковский Затон Томского района Томской области. II этап»)»</t>
  </si>
  <si>
    <t>4.2.13.</t>
  </si>
  <si>
    <t>Мероприятие 13.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с. Моряковский Затон Томского района Томской области. III этап»)»</t>
  </si>
  <si>
    <t>4.2.14.</t>
  </si>
  <si>
    <t>Мероприятие 14.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с. Курлек Томского района Томской области»)»</t>
  </si>
  <si>
    <t>4.2.15.</t>
  </si>
  <si>
    <t>Мероприятие 15.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с. Тахтамышево Томского района Томской области»)»</t>
  </si>
  <si>
    <t>4.2.16.</t>
  </si>
  <si>
    <t>Мероприятие 16.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ул. Береговой, пер. Совхозного в д. Чёрная Речка Томского района Томской области»)»</t>
  </si>
  <si>
    <t>4.2.17.</t>
  </si>
  <si>
    <t>Мероприятие 17.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д. Большое Протопопово, д. Малое Протопопово и п. Мирный Томского района Томской области. I этап»)»</t>
  </si>
  <si>
    <t>4.2.18.</t>
  </si>
  <si>
    <t>Мероприятие 18.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жилых зданий микрорайона «Новоспасский» в с. Коларово Томского района Томской области»)»</t>
  </si>
  <si>
    <t>4.2.19.</t>
  </si>
  <si>
    <t>4.2.20.</t>
  </si>
  <si>
    <t>Мероприятие 20.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микрорайона индивидуальной застройки «Радужный» пос. Зональная Станция Томского района Томской области» газопровод высокого давления, газоснабжение 1 пускового комплекса»)»</t>
  </si>
  <si>
    <t>4.2.21.</t>
  </si>
  <si>
    <t>Мероприятие 21.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микрорайона индивидуальной застройки «Радужны» пос. Зональная Станция Томского района Томской области» газоснабжение II пускового комплекса»)»</t>
  </si>
  <si>
    <t>4.2.22.</t>
  </si>
  <si>
    <t>Мероприятие 22.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микрорайона индивидуальной застройки «Радужный» пос. Зональная Станция Томского района Томской области» газоснабжение III пускового комплекса»)»</t>
  </si>
  <si>
    <t>4.2.23.</t>
  </si>
  <si>
    <t>Мероприятие 23.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микрорайона индивидуальной застройки «Красная Горка» в окрестностях с. Корнилово Томского района Томской области»)»</t>
  </si>
  <si>
    <t>Мероприятие 24. «Оформление и постановка на кадастровый учёт объекта «Газоснабжение с. Рыбалово Томского района Томской области. II очередь»</t>
  </si>
  <si>
    <t>Мероприятие 25.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с. Рыбалово Томского района Томской области»)»</t>
  </si>
  <si>
    <t>Мероприятие 26.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д. Петрово Томского района Томской области»)»</t>
  </si>
  <si>
    <t>Задача 5 « Обеспечение технической возможности подключения потребителей к сети газоснабжения</t>
  </si>
  <si>
    <t>5.1.</t>
  </si>
  <si>
    <t>Основное мероприятие 1. «Обеспечение технической возможности подключения потребителей к сети газоснабжения», в том числе:</t>
  </si>
  <si>
    <t>5.2.1.</t>
  </si>
  <si>
    <t>Мероприятие 1. «Организация информирования населения по вопросам получения технических условий, проектирования и монтажа внутридомового газопровода и газового оборудования»</t>
  </si>
  <si>
    <t>6.1.</t>
  </si>
  <si>
    <t xml:space="preserve">ВЦП 1 </t>
  </si>
  <si>
    <t>6.2.</t>
  </si>
  <si>
    <t>Основное мероприятие 1. «Приобретение в муниципальную собственность газораспределительных сетей на территории Томского района», в том числе:</t>
  </si>
  <si>
    <t>6.2.1.</t>
  </si>
  <si>
    <t>Мероприятие 1. «Приобретение объекта «Газопровод высокого давления к котельной микрорайона «Северный» и индивидуальной жилой застройке в Заречном сельском поселении Томского района Томской области»</t>
  </si>
  <si>
    <t>7.1.</t>
  </si>
  <si>
    <t>7.2..</t>
  </si>
  <si>
    <t>Основное мероприятие 1. «Изготовление схем газоснабжения населенного пункта, выполнение гидравлических расчетов по объектам газоснабжения на территории Томского района», в том числе:</t>
  </si>
  <si>
    <t>7.2.1..</t>
  </si>
  <si>
    <t>Мероприятие 1. «Изготовление схемы газоснабжения населенного пункта, выполнение гидравлических расчетов по объекту «Газоснабжение ул. Зеленая и ул. Боровая в п. Трубачево Томского района Томской области»</t>
  </si>
  <si>
    <t>Итого по подпрограмме 1</t>
  </si>
  <si>
    <t>4.2.24.</t>
  </si>
  <si>
    <t>4.2.25.</t>
  </si>
  <si>
    <t>4.2.26.</t>
  </si>
  <si>
    <t>4.2.27.</t>
  </si>
  <si>
    <t>4.2.28.</t>
  </si>
  <si>
    <t>4.2.29.</t>
  </si>
  <si>
    <t>4.2.30.</t>
  </si>
  <si>
    <t>5.2.</t>
  </si>
  <si>
    <t>2.2.5.</t>
  </si>
  <si>
    <t>Подпрограмма 4. «Обеспечение безопасных условий проживания на территории муниципального образования «Томский район»</t>
  </si>
  <si>
    <t>Задача 1 подпрограммы 4. «Содержание и ремонт автомобильных дорог вне границ населённых пунктов в границах муниципального района»</t>
  </si>
  <si>
    <t>Основное мероприятие 1. «Содержание и ремонт автомобильных дорог вне границ населённых пунктов в границах муниципального района», в том числе:</t>
  </si>
  <si>
    <t>мероприятие 1. «Содержание автомобильных дорог вне границ населённых пунктов в границах муниципального района «Подъезд от с. Итатка до с. Томское»</t>
  </si>
  <si>
    <t>мероприятие 2. «Содержание автомобильных дорог вне границ населённых пунктов в границах муниципального района «Подъезд от д.Лоскутово к д.Магадаево»</t>
  </si>
  <si>
    <t>мероприятие 3. «Содержание автомобильных дорог вне границ населённых пунктов в границах муниципального района «с.Богашево – д.Плотниково – ж.р. Петухово»</t>
  </si>
  <si>
    <t>мероприятие 4. «Содержание автомобильных дорог вне границ населённых пунктов в границах муниципального района «с.Богашево-ж.р. Каштак»</t>
  </si>
  <si>
    <t>мероприятие 5. «Содержание автомобильных дорог вне границ населённых пунктов в границах муниципального района «д.Белоусово – д.Овражное»</t>
  </si>
  <si>
    <t>мероприятие 6. «Содержание автомобильных дорог вне границ населённых пунктов в границах муниципального района «с.Петухово – д.Сухарево»</t>
  </si>
  <si>
    <t>мероприятие 7. «Содержание автомобильных дорог вне границ населённых пунктов в границах муниципального района «ж.р. 26 км – п.Басандайка»</t>
  </si>
  <si>
    <t>1.2.8.</t>
  </si>
  <si>
    <t>мероприятие 8. «Содержание автомобильных дорог вне границ населённых пунктов в границах муниципального района  «с.Межениновка-п.Смена»</t>
  </si>
  <si>
    <t>1.2.9.</t>
  </si>
  <si>
    <t>мероприятие 9. «Содержание автомобильных дорог вне границ населённых пунктов в границах муниципального района «с.Межениновка-п.Заречный»</t>
  </si>
  <si>
    <t>1.2.10.</t>
  </si>
  <si>
    <t>мероприятие 10. «Содержание автомобильных дорог вне границ населённых пунктов в границах муниципального района «Подъезд от а/дороги г.Томск–с.Моряковский Затон до с.Половинка»</t>
  </si>
  <si>
    <t>1.2.11.</t>
  </si>
  <si>
    <t>мероприятие 11. «Содержание автомобильных дорог вне границ населённых пунктов в границах муниципального района «Подъезд от а/дороги с.Моряковский Затон – с.Половинка до д.Козюлино»</t>
  </si>
  <si>
    <t>1.2.12.</t>
  </si>
  <si>
    <t>мероприятие 12. «Содержание автомобильных дорог вне границ населённых пунктов в границах муниципального района «Автодорога от с.Половинка - до п.Поздняково»</t>
  </si>
  <si>
    <t>1.2.13.</t>
  </si>
  <si>
    <t>8.2.10.</t>
  </si>
  <si>
    <t>8.2.11.</t>
  </si>
  <si>
    <t>8.2.12.</t>
  </si>
  <si>
    <t>8.2.13.</t>
  </si>
  <si>
    <t>8.2.14.</t>
  </si>
  <si>
    <t>8.2.15.</t>
  </si>
  <si>
    <t>8.2.16.</t>
  </si>
  <si>
    <t>8.2.17.</t>
  </si>
  <si>
    <t>8.2.18.</t>
  </si>
  <si>
    <t>8.2.19.</t>
  </si>
  <si>
    <t>№ п/п</t>
  </si>
  <si>
    <t>Администрация Томского района</t>
  </si>
  <si>
    <t>УЖКХ</t>
  </si>
  <si>
    <t>Подпрограмма 3</t>
  </si>
  <si>
    <t>Задача 1 подпрограммы 3. «Улучшение жилищных условий граждан, проживающих в сельской местности, в том числе молодых семей и молодых специалистов»</t>
  </si>
  <si>
    <t>1.1.</t>
  </si>
  <si>
    <t>ВЦП 1</t>
  </si>
  <si>
    <t>нет</t>
  </si>
  <si>
    <t>1.2.</t>
  </si>
  <si>
    <t>Основное мероприятие 1. «Улучшение жилищных условий граждан, проживающих в сельской местности, в том числе молодых семей и молодых специалистов», в том числе:</t>
  </si>
  <si>
    <t>всего</t>
  </si>
  <si>
    <t>2016 год</t>
  </si>
  <si>
    <t>2017 год</t>
  </si>
  <si>
    <t>2018 год</t>
  </si>
  <si>
    <t>2019 год</t>
  </si>
  <si>
    <t>2020 год</t>
  </si>
  <si>
    <t>1.2.1.</t>
  </si>
  <si>
    <t>мероприятие 1. «Улучшение жилищных условий граждан, проживающих в сельской местности»</t>
  </si>
  <si>
    <t>1.2.2.</t>
  </si>
  <si>
    <t>мероприятие 2. «Улучшение жилищных условий молодых семей и молодых специалистов»</t>
  </si>
  <si>
    <t>Задача 2 подпрограммы 3. «Развитие сети дошкольных и общеобразовательных организаций в сельской местности»</t>
  </si>
  <si>
    <t>2.1.</t>
  </si>
  <si>
    <t>2.2.</t>
  </si>
  <si>
    <t>Основное мероприятие 1. «Развитие сети дошкольных и общеобразовательных организаций в сельской местности», в том числе:</t>
  </si>
  <si>
    <t>2.2.1.</t>
  </si>
  <si>
    <t>Мероприятие 1. «Реконструкция учреждения МАОУ «Копыловская СОШ» Томского района, расположенного по адресу: 634537, Томская область, Томский район, п. Копылово, ул. Новая, д. 20»</t>
  </si>
  <si>
    <t>2.2.2.</t>
  </si>
  <si>
    <t>Задача 3 подпрограммы 3. «Развитие газификации в сельской местности»</t>
  </si>
  <si>
    <t>3.1.</t>
  </si>
  <si>
    <t>3.2.</t>
  </si>
  <si>
    <t>Основное мероприятие 1. «Развитие газификации в сельской местности», в том числе:</t>
  </si>
  <si>
    <t>3.2.1.</t>
  </si>
  <si>
    <t>мероприятие 1. «Газоснабжение жилых зданий микрорайона «Новоспасский» с. Коларово Томского района Томской области»</t>
  </si>
  <si>
    <t>Задача 4 подпрограммы 3. «Развитие водоснабжения в сельской местности»</t>
  </si>
  <si>
    <t>4.1.</t>
  </si>
  <si>
    <t>4.2.</t>
  </si>
  <si>
    <t>Основное мероприятие 1. «Развитие водоснабжения в сельской местности»</t>
  </si>
  <si>
    <t>4.2.1.</t>
  </si>
  <si>
    <t>мероприятие 1. «Система водоснабжения микрорайона Новоспасский с. Коларово Томского района Томской области»</t>
  </si>
  <si>
    <t>Итого по подпрограмме 3</t>
  </si>
  <si>
    <t>Наименование  задачи, мероприятия  муниципальной программы</t>
  </si>
  <si>
    <t>Срок  исполнения</t>
  </si>
  <si>
    <t xml:space="preserve">Объем финансирования за счет средств бюджета Томского района (тыс. руб) </t>
  </si>
  <si>
    <t>Участники-главные распорядиетли средств бюджета Томского района (ГРБС)</t>
  </si>
  <si>
    <t>Управление образования Администрации Томского района</t>
  </si>
  <si>
    <t>Управление финансов Администрации Томского района</t>
  </si>
  <si>
    <t>1.</t>
  </si>
  <si>
    <t>4.</t>
  </si>
  <si>
    <t>5.</t>
  </si>
  <si>
    <t>6.</t>
  </si>
  <si>
    <t>7.</t>
  </si>
  <si>
    <t>Подпрограмма 1. «Газификация муниципального образования «Томский район»</t>
  </si>
  <si>
    <t>Задача 1 подпрограммы 1 . «Организация строительства газораспределительных сетей на территории Томского района»</t>
  </si>
  <si>
    <t>Мероприятие 2. «Газоснабжение микрорайона индивидуальной застройки "Красивый пруд" в п. Зональная Станция Томского района Томской области»</t>
  </si>
  <si>
    <t>1.2.3.</t>
  </si>
  <si>
    <t>1.2.4.</t>
  </si>
  <si>
    <t>Мероприятие 4. «Газоснабжение с. Итатка Томского района Томской области»</t>
  </si>
  <si>
    <t>1.2.5.</t>
  </si>
  <si>
    <t>1.2.6.</t>
  </si>
  <si>
    <t>1.2.7.</t>
  </si>
  <si>
    <t>Задача 2 подпрограммы 1. «Проектирование газораспределительных сетей на территории Томского района»</t>
  </si>
  <si>
    <t>Основное мероприятие 1. «Проектирование газораспределительных сетей на территории Томского района», в том числе:</t>
  </si>
  <si>
    <t>Мероприятие 1. «Разработка проектно-сметной документации по объекту «Газовая блочно-модульная котельная с. Томское Томского района»</t>
  </si>
  <si>
    <t>Мероприятие 2. «Разработка проектно-сметной документации по объекту «Газоснабжение п. Трубачево Томского района Томской области»</t>
  </si>
  <si>
    <t>2.2.3.</t>
  </si>
  <si>
    <t>2.2.4.</t>
  </si>
  <si>
    <t>Задача 3 подпрограммы 1. «Организация получения государственной экспертизы и/или получения положительного заключения о достоверности сметной стоимости проектно-сметной документации и/или сметной документации, и/или получения отчёта о проверке правильности применения расценок стоимости проектно-изыскательских работ без проверки объёмов, по объектам в части газораспределительных сетей на территории Томского района, в том числе финансируемых полностью и частично за счет средств федерального и/или областного бюджетов»3.1.</t>
  </si>
  <si>
    <t>Основное мероприятие 1. «Организация получения государственной экспертизы и/или получения положительного заключения о достоверности сметной стоимости проектно-сметной документации и/или сметной документации, и/или получения отчёта о проверке правильности применения расценок стоимости проектно-изыскательских работ без проверки объёмов, по объектам в части газораспределительных сетей на территории Томского района, в том числе финансируемых полностью и частично за счет средств федерального и/или областного бюджетов», в том числе:</t>
  </si>
  <si>
    <t>Мероприятие 1. «Выполнение работ по экспертизе проектной документации по объекту «Газоснабжение д. Петрово Томского района, Томской области»</t>
  </si>
  <si>
    <t>3.2.2.</t>
  </si>
  <si>
    <t>с. Моряковский Затон, ул. Фрунзе, д. 2</t>
  </si>
  <si>
    <t>с. Петухово, ул. Школьная. д.14 а</t>
  </si>
  <si>
    <t>п. Зональная Станция, ул. Светлая. д.10</t>
  </si>
  <si>
    <t>п. Зональная Станция, ул. Светлая. д.10, корпус 1</t>
  </si>
  <si>
    <t>мероприятие 15. «Ремонт автомобильных дорог общего пользования местного значения в границах Итатского сельского поселения: «дорожная сеть с.Итатка» Томский район, Томская область»</t>
  </si>
  <si>
    <t>3.2.16.</t>
  </si>
  <si>
    <t>мероприятие 16. «Ремонт автомобильных дорог общего пользования местного значения в границах Калтайского сельского поселения: «Томская область, Томский район, д. Кандинка, дорожная сеть», ул. Советская»</t>
  </si>
  <si>
    <t>3.2.17.</t>
  </si>
  <si>
    <t>мероприятие 17. «Ремонт автомобильных дорог общего пользования местного значения в границах Копыловского сельского поселения: «дорожная сеть п. Копылово, Томская область, Томский район», ул. Рабочая»</t>
  </si>
  <si>
    <t>3.2.18.</t>
  </si>
  <si>
    <t>мероприятие 18. «Ремонт автомобильных дорог общего пользования местного значения в границах Корниловского сельского поселения: «дорожная сеть с. Корнилово»</t>
  </si>
  <si>
    <t>3.2.19.</t>
  </si>
  <si>
    <t>мероприятие 19. «Ремонт автомобильных дорог общего пользования местного значения в границах Малиновского сельского поселения:  «с. Малиновка, Томского района, Томской области, ул. Некрасова, ул. Школьная, ул. Песочная»</t>
  </si>
  <si>
    <t>3.2.20.</t>
  </si>
  <si>
    <t>мероприятие 20. «Ремонт автомобильных дорог общего пользования местного значения в границах Межениновского сельского поселения: «дорожная сеть п. Басандайка», Томский район, Томская область, ул. Школьная»</t>
  </si>
  <si>
    <t>3.2.21.</t>
  </si>
  <si>
    <t>мероприятие 21. «Ремонт автомобильных дорог общего пользования местного значения в границах Межениновского сельского поселения: «дорожная сеть с. Межениновка», Томский район, Томская область, ул. Ленина, ул. Первомайская, ул. Тихая»</t>
  </si>
  <si>
    <t>3.2.22.</t>
  </si>
  <si>
    <t>мероприятие 22. «Ремонт автомобильных дорог общего пользования местного значения в границах Мирненского сельского поселения: «п. Мирный, пер. Новый, п. Мирный, ул. Крутая, п. Мирный, мкр. Мирный, ул. Лазурная, п. Мирный, мкр. Мирный, ул. Центральная, Томский район, Томская область»</t>
  </si>
  <si>
    <t>3.2.23.</t>
  </si>
  <si>
    <t>Ресурсное обеспечение реализации муниципальной программы за счет средств бюджета Томского района по главным распорядителям средств</t>
  </si>
  <si>
    <t>мероприятие 49. «Ремонт автомобильных дорог общего пользования местного значения в границах муниципального образования «Томский район» (Подъезд от а/дороги г.Томск-с.Межениновка к п.Трубачево)»</t>
  </si>
  <si>
    <t>мероприятие 50. «Ремонт автомобильных дорог общего пользования местного значения в границах муниципального образования «Томский район» (Подъезд от а/дороги к г.Томск –г.Новосибирск к д.Березовая Речка)»</t>
  </si>
  <si>
    <t>мероприятие 51.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«А/дорога – подъезд к д. Николаевка – д. Милоновка»</t>
  </si>
  <si>
    <t>мероприятие 52.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«Подъезд от а/дороги г. Томск – с. Межениновка к п. Аэропорт (п. Аэропорт – с.Межениновка)»</t>
  </si>
  <si>
    <t>мероприятие 53.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«Подъезд от а/дороги г. Томск – с. Межениновка к д. Плотниково»</t>
  </si>
  <si>
    <t>мероприятие 54.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«А/дорога от с. Кафтанчиково до д. Барабинка»</t>
  </si>
  <si>
    <t>мероприятие 55.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«А/дорога от д. Кисловка до д. Головина»</t>
  </si>
  <si>
    <t>мероприятие 56.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«Подъезд от а/дороги г. Томск – г. Мариинск к д. Спасо-Яйское (с. Турунтаево – д.Спасо-Яйское)»</t>
  </si>
  <si>
    <t>мероприятие 57.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«Подъезд от а/дороги г. Томск – п. Предтеченск к д. Позднеево»</t>
  </si>
  <si>
    <t>мероприятие 58.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«Подъезд от а/дороги г. Томск – с. Наумовка к д. Георгиевка»</t>
  </si>
  <si>
    <t>мероприятие 59.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«Подъезд от а/дороги г. Томск – с. Мельниково к п.86-й квартал»</t>
  </si>
  <si>
    <t>мероприятие 60.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«Подъезд от а/дороги г. Томск – с. Мельниково к д. Нелюбино»</t>
  </si>
  <si>
    <t>мероприятие 61.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«Подъезд от а/дороги г. Томск – г. Мариинск к Карьеру»</t>
  </si>
  <si>
    <t>мероприятие 62.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«Подъезд к с. Сухоречье от а/дороги г. Томск – г. Мариинск к Карьеру»</t>
  </si>
  <si>
    <t>мероприятие 63.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«Подъезд от п. Молодежный – к п. Заречный»</t>
  </si>
  <si>
    <t>мероприятие 64.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«Подъезд от а/дороги с. Моряковский Затон – с. Половинка до д. Козюлино»</t>
  </si>
  <si>
    <t>мероприятие 65.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«Подъезд от а/дороги г. Томск – с. Моряковский Затон до с. Половинка»</t>
  </si>
  <si>
    <t>мероприятие 66.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«с. Межениновка – п. Смена»</t>
  </si>
  <si>
    <t>мероприятие 67.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«с. Богашево – ж.р. Каштак»</t>
  </si>
  <si>
    <t>мероприятие 68. «Выполнение работ по проведению экспертизы достоверности сметной стоимости по объекту «Ремонт автомобильной дороги общего пользования местного значения в границах муниципального образования «Томский район»: «д. Белоусово – д. Овражное»</t>
  </si>
  <si>
    <t>7.2.6.</t>
  </si>
  <si>
    <t>Итого по подпрограмме 4</t>
  </si>
  <si>
    <t>V</t>
  </si>
  <si>
    <t>Обеспечивающая программа</t>
  </si>
  <si>
    <t>мероприятие 23. «Ремонт автомобильных дорог общего пользования местного значения в границах Моряковского сельского поселения:  «дорожная сеть с. Моряковский Затон. Восстановление дорожного покрытия по адресу: Томская область, Томский район, с. Моряковский Затон, пер. Иштанский»</t>
  </si>
  <si>
    <t>3.2.24.</t>
  </si>
  <si>
    <t>мероприятие 24. «Ремонт автомобильных дорог общего пользования местного значения в границах Наумовского сельского поселения: «ул. Пролетарская, с. Наумовка, Томский район»</t>
  </si>
  <si>
    <t>3.2.25.</t>
  </si>
  <si>
    <t>мероприятие 25. «Ремонт автомобильных дорог общего пользования местного значения в границах Новорождественского сельского поселения: «дорожная сеть с. Новорождественское»</t>
  </si>
  <si>
    <t>3.2.26.</t>
  </si>
  <si>
    <t>мероприятие 26. «Ремонт автомобильных дорог общего пользования местного значения в границах  Новорождественского сельского поселения: «дорожная сеть д. Мазалово»</t>
  </si>
  <si>
    <t>3.2.27.</t>
  </si>
  <si>
    <t>мероприятие 27. «Ремонт автомобильных дорог общего пользования местного значения в границах Октябрьского сельского поселения: «дорожная сеть с. Октябрьское, ул. Лесная от №1 до №6, ул. Ласточкина (площадь у ДК), ул. Заводская (площадь у ДК)» (Томский район, Томская область)»</t>
  </si>
  <si>
    <t>3.2.28.</t>
  </si>
  <si>
    <t>мероприятие 28. «Ремонт автомобильных дорог общего пользования местного значения в границах Рыбаловского сельского поселения: «дорожная сеть с. Рыбалово», Томская область, Томский район, ул. Советская, от №20 до №36»</t>
  </si>
  <si>
    <t>3.2.29.</t>
  </si>
  <si>
    <t>мероприятие 29. «Ремонт автомобильных дорог общего пользования местного значения в границах Спасского сельского поселения: «Томская область, Томский район, с. Вершинино, дорожная сеть (Кузнецово поле)»</t>
  </si>
  <si>
    <t>3.2.30.</t>
  </si>
  <si>
    <t>мероприятие 30. «Ремонт автомобильных дорог общего пользования местного значения в границах Турунтаевского сельского поселения: «дорожная сеть с. Новоархангельское», Томская область, Томский район, с. Новоархангельское, ул. Строителей»</t>
  </si>
  <si>
    <t>3.2.31.</t>
  </si>
  <si>
    <t>мероприятие 31. «Ремонт автомобильных дорог общего пользования местного значения в границах муниципального образования «Томский район»: «д. Белоусово – д. Овражное»</t>
  </si>
  <si>
    <t>3.2.32.</t>
  </si>
  <si>
    <t>мероприятие 32. «Ремонт автомобильных дорог общего пользования местного значения в границах муниципального образования «Томский район»: «с. Богашево – ж.р. Каштак»</t>
  </si>
  <si>
    <t>3.2.33.</t>
  </si>
  <si>
    <t>мероприятие 33. «Ремонт автомобильных дорог общего пользования местного значения в границах муниципального образования «Томский район»: «с. Межениновка – п. Смена»</t>
  </si>
  <si>
    <t>3.2.34.</t>
  </si>
  <si>
    <t>мероприятие 34. «Ремонт автомобильных дорог общего пользования местного значения в границах муниципального образования «Томский район»: «Подъезд от а/дороги г. Томск – с. Моряковский Затон до с. Половинка»</t>
  </si>
  <si>
    <t>3.2.35.</t>
  </si>
  <si>
    <t>мероприятие 35. «Ремонт автомобильных дорог общего пользования местного значения в границах муниципального образования «Томский район»: «Подъезд от а/дороги с. Моряковский Затон – с. Половинка до д. Козюлино»</t>
  </si>
  <si>
    <t>3.2.36.</t>
  </si>
  <si>
    <t>мероприятие 36. «Ремонт автомобильных дорог общего пользования местного значения в границах муниципального образования «Томский район»: «Подъезд от п. Молодежный – к п. Заречный»</t>
  </si>
  <si>
    <t>3.2.37.</t>
  </si>
  <si>
    <t>мероприятие 37. «Ремонт автомобильных дорог общего пользования местного значения в границах муниципального образования «Томский район»: «Подъезд к с. Сухоречье от а/дороги г. Томск – г. Мариинск к Карьеру»</t>
  </si>
  <si>
    <t>3.2.38.</t>
  </si>
  <si>
    <t>мероприятие 38. «Ремонт автомобильных дорог общего пользования местного значения в границах муниципального образования «Томский район»: «Подъезд от а/дороги г. Томск – г. Мариинск к Карьеру»</t>
  </si>
  <si>
    <t>3.2.39.</t>
  </si>
  <si>
    <t>мероприятие 39. «Ремонт автомобильных дорог общего пользования местного значения в границах муниципального образования «Томский район»: «Подъезд от а/дороги г. Томск – с. Мельниково к д. Нелюбино»</t>
  </si>
  <si>
    <t>3.2.40.</t>
  </si>
  <si>
    <t>мероприятие 40. «Ремонт автомобильных дорог общего пользования местного значения в границах муниципального образования «Томский район»: «Подъезд от а/дороги г. Томск – с. Мельниково к п.86-й квартал»</t>
  </si>
  <si>
    <t>3.2.41.</t>
  </si>
  <si>
    <t>мероприятие 41. «Ремонт автомобильных дорог общего пользования местного значения в границах муниципального образования «Томский район»: «Подъезд от а/дороги г. Томск – с. Наумовка к д. Георгиевка»</t>
  </si>
  <si>
    <t>3.2.42.</t>
  </si>
  <si>
    <t>мероприятие 42. «Ремонт автомобильных дорог общего пользования местного значения в границах муниципального образования «Томский район»: «Подъезд от а/дороги г. Томск – п. Предтеченск к д. Позднеево»</t>
  </si>
  <si>
    <t>3.2.43.</t>
  </si>
  <si>
    <t>мероприятие 43. «Ремонт автомобильных дорог общего пользования местного значения в границах муниципального образования «Томский район»: «Подъезд от а/дороги г. Томск – г. Мариинск к д. Спасо-Яйское (с. Турунтаево – д.Спасо-Яйское)»</t>
  </si>
  <si>
    <t>3.2.44.</t>
  </si>
  <si>
    <t>мероприятие 44. «Ремонт автомобильных дорог общего пользования местного значения в границах муниципального образования «Томский район»: «А/дорога от д. Кисловка до д. Головина»</t>
  </si>
  <si>
    <t>3.2.45.</t>
  </si>
  <si>
    <t>мероприятие 45. «Ремонт автомобильных дорог общего пользования местного значения в границах муниципального образования «Томский район»: «А/дорога от с. Кафтанчиково до д. Барабинка»</t>
  </si>
  <si>
    <t>3.2.46.</t>
  </si>
  <si>
    <t>мероприятие 46. «Ремонт автомобильных дорог общего пользования местного значения в границах муниципального образования «Томский район»: «Подъезд от а/дороги г. Томск – с. Межениновка к д. Плотниково»</t>
  </si>
  <si>
    <t>3.2.47.</t>
  </si>
  <si>
    <t>мероприятие 47. «Ремонт автомобильных дорог общего пользования местного значения в границах муниципального образования «Томский район»: «Подъезд от а/дороги г. Томск – с. Межениновка к п. Аэропорт (п. Аэропорт – с.Межениновка)»</t>
  </si>
  <si>
    <t>3.2.48.</t>
  </si>
  <si>
    <t>мероприятие 48. «Ремонт автомобильных дорог общего пользования местного значения в границах муниципального образования «Томский район»: «А/дорога – подъезд к д. Николаевка – д. Милоновка»</t>
  </si>
  <si>
    <t>3.2.49.</t>
  </si>
  <si>
    <t>3.2.50.</t>
  </si>
  <si>
    <t>3.2.51.</t>
  </si>
  <si>
    <t>3.2.52.</t>
  </si>
  <si>
    <t>3.2.53.</t>
  </si>
  <si>
    <t>3.2.54.</t>
  </si>
  <si>
    <t>3.2.55.</t>
  </si>
  <si>
    <t>3.2.56.</t>
  </si>
  <si>
    <t>3.2.57.</t>
  </si>
  <si>
    <t>3.2.58.</t>
  </si>
  <si>
    <t>3.2.59.</t>
  </si>
  <si>
    <t>3.2.60.</t>
  </si>
  <si>
    <t>3.2.61.</t>
  </si>
  <si>
    <t>3.2.62.</t>
  </si>
  <si>
    <t>3.2.63.</t>
  </si>
  <si>
    <t>3.2.64.</t>
  </si>
  <si>
    <t>3.2.65.</t>
  </si>
  <si>
    <t>3.2.66.</t>
  </si>
  <si>
    <t>3.2.67.</t>
  </si>
  <si>
    <t>3.2.68.</t>
  </si>
  <si>
    <t>Задача 4 подпрограммы 4. «Выполнение работ по капитальному ремонту автомобильных дорог местного значения вне границ населённых пунктов в границах муниципального района»</t>
  </si>
  <si>
    <t>Основное мероприятие 1. «Выполнение работ по капитальному ремонту автомобильных дорог местного значения вне границ населённых пунктов в границах муниципального района», в том числе:</t>
  </si>
  <si>
    <t>мероприятие 1. «Выполнение работ по капитальному ремонту автомобильной дороги местного значения вне границ населённых пунктов в границах муниципального района «А/дорога - подъезд к д.Николаевка – д.Милоновка»</t>
  </si>
  <si>
    <t>Задача 5 подпрограммы 4. «Разработать проектно-сметную документацию на выполнение работ по капитальному ремонту, реконструкции, строительству автомобильных дорог местного значения вне границ населённых пунктов в границах муниципального района»</t>
  </si>
  <si>
    <t>Основное мероприятие 1. «Разработать проектно-сметную документацию на выполнение работ по капитальному ремонту, реконструкции, строительству автомобильных дорог местного значения вне границ населённых пунктов в границах муниципального района», в том числе:</t>
  </si>
  <si>
    <t>мероприятие 1. «Разработать проектно-сметную документацию на выполнение работ по капитальному ремонту автомобильной дороги местного значения вне границ населённых пунктов в границах муниципального района «А/дорога - подъезд к д.Николаевка – д.Милоновка»</t>
  </si>
  <si>
    <t>Задача 6 подпрограммы 4. «Повышение безопасности участников дорожного движения на автомобильных дорогах муниципального образования «Томский район»</t>
  </si>
  <si>
    <t>Основное мероприятие 1. «Повышение безопасности участников дорожного движения на автомобильных дорогах муниципального образования «Томский район», в том числе:</t>
  </si>
  <si>
    <t>мероприятие 1.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МБОУ «Халдеевская ООШ» Томского района, д. Халдеево, ул.Лесная, 1а (Турунтаевское сельское поселение))»</t>
  </si>
  <si>
    <t>6.2.2.</t>
  </si>
  <si>
    <t>мероприятие 2.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МАДОУ «ЦРР – детский сад с. Моряковский Затон» Томского района, д. Губино, ул. Совхозная, 3» (Моряковское сельское поселение))»</t>
  </si>
  <si>
    <t>6.2.3.</t>
  </si>
  <si>
    <t>мероприятие 3.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МБДОУ «Детский сад с.Богашево», с.Богашево, ул.Новостройка, 12 (Богашевское сельское поселение))»</t>
  </si>
  <si>
    <t>6.2.4.</t>
  </si>
  <si>
    <t>мероприятие 4.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на автомобильной дороге «Подъезд от д. Петрово к д. Борики»</t>
  </si>
  <si>
    <t>6.2.5.</t>
  </si>
  <si>
    <t>мероприятие 5.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на автомобильной дороге «Подъезд к д. Поросино от с. Зоркальцево»)</t>
  </si>
  <si>
    <t>6.2.6.</t>
  </si>
  <si>
    <t>мероприятие 6.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МАОУ «Моряковская СОШ» Томского района, с. Моряковский Затон, ул. Советская, 29»)</t>
  </si>
  <si>
    <t>6.2.7.</t>
  </si>
  <si>
    <t>мероприятие 7. «Повышение безопасности участников дорожного движения на автомобильных дорогах муниципального образования «Томский район» (Повышение безопасности участников дорожного движения вблизи МБОУ «Богашевская СОШ им. А.И. Федорова» Томского района, с. Богашево, ул. Киевская, 28 (Богашевское сельское поселение))»</t>
  </si>
  <si>
    <t>6.2.8.</t>
  </si>
  <si>
    <t>мероприятие 8.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МБОУ «Лучановская СОШ им. В.В. Михетко» Томского района, с.Лучаново, ул.О.Кошевого, 17а (Богашевское сельское поселение)»</t>
  </si>
  <si>
    <t>6.2.9.</t>
  </si>
  <si>
    <t>мероприятие 9.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МБОУ «Петуховская СОШ» Томского района (с. Петухово, ул. Рабочая, 20) (Богашевское сельское поселение))</t>
  </si>
  <si>
    <t>6.2.10.</t>
  </si>
  <si>
    <t>6.2.11.</t>
  </si>
  <si>
    <t>мероприятие 11.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на автомобильной дороге «Подъезд от д. Петрово к д. Борики»)</t>
  </si>
  <si>
    <t>6.2.12.</t>
  </si>
  <si>
    <t>6.2.13.</t>
  </si>
  <si>
    <t>6.2.14.</t>
  </si>
  <si>
    <t>6.2.15.</t>
  </si>
  <si>
    <t>6.2.16.</t>
  </si>
  <si>
    <t>мероприятие 16.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МБОУ «Межениновская СОШ» Томского района, с.Межениновка, ул.Первомайская, 21 (Межениновское сельское поселение))»</t>
  </si>
  <si>
    <t>6.2.17.</t>
  </si>
  <si>
    <t>мероприятие 17.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МБОУ «Басандайская СОШ им. Д.А. Козлова» Томского района, п.Басандайка, ул.Советская, 1а (Межениновское сельское поселение))»</t>
  </si>
  <si>
    <t>6.2.18.</t>
  </si>
  <si>
    <t>мероприятие 18.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МБОУ «Наумовская СОШ» Томского района, с.Наумовка, ул.Советская, 12а (Наумовское сельское поселение))»</t>
  </si>
  <si>
    <t>мероприятие 2. «Подготовка технико-экономического обоснования по объекту «Строительство водозабора в п. Копылово Томского района Томской области»</t>
  </si>
  <si>
    <t>мероприятие 3. «Разработка проектно-сметной документации по объекту «Проект зон санитарной охраны водозаборных скважин в п. Зональная Станция Томского района Томской области»</t>
  </si>
  <si>
    <t>мероприятие 4. «Разработка проектно-сметной документации по объекту «Газоснабжение с. Моряковский Затон Томского района Томской области. III этап. Корректировка»</t>
  </si>
  <si>
    <t>мероприятие 5. «Разработка проектно-сметной документации по объекту «Строительство канализационного коллектора в с. Богашево Томского района Томской области»</t>
  </si>
  <si>
    <t>мероприятие 7. «Разработка проектно-сметной документации по объекту «Реконструкция канализационных очистных сооружений в п. Мирный Томского района Томской области»</t>
  </si>
  <si>
    <t>мероприятие 8. «Строительство сетей водоснабжения до п. Зональная Станция и п. Аникино (ПСД)»</t>
  </si>
  <si>
    <t>10.2.29.</t>
  </si>
  <si>
    <t>10.2.30.</t>
  </si>
  <si>
    <t>10.2.31.</t>
  </si>
  <si>
    <t>10.2.32.</t>
  </si>
  <si>
    <t>Задача 5 подпрограммы 3. «Улучшение жилищных условий граждан, проживающих в сельской местности»</t>
  </si>
  <si>
    <t>Основное мероприятие 1. «Развитие сети учреждений культурно-досугового типа в сельской местности»</t>
  </si>
  <si>
    <t>мероприятие 3. « Организация ввода в эксплуатацию и оформления в собственность котельной на твердом топливе в д. Н-Архангельское Томского района</t>
  </si>
  <si>
    <t>мероприятие 4. « Организация ввода в эксплуатацию и оформления в собственность котельной на твердом топливе в с. Богашево (МКР Керамик) Томского района</t>
  </si>
  <si>
    <t>мероприятие 5. « Организация ввода в эксплуатацию и оформления в собственность тепловых сетей в с. Богашево  Томского района</t>
  </si>
  <si>
    <t>13.2.35.</t>
  </si>
  <si>
    <t>Задача 6.  «Приобретение в муниципальную собственность газораспределительных сетей на территории Томского района»</t>
  </si>
  <si>
    <t>Задача 7 «Изготовление схем газоснабжения населенного пункта, выполнение гидравлических расчетов по объектам газоснабжения на территории Томского района»</t>
  </si>
  <si>
    <t>13.2.31.</t>
  </si>
  <si>
    <t>13.2.32.</t>
  </si>
  <si>
    <t>13.2.33.</t>
  </si>
  <si>
    <t>13.2.34.</t>
  </si>
  <si>
    <t xml:space="preserve">Мероприятие 1. «Газоснабжение с. Кафтанчиково Томского района Томской области. III очередь»
</t>
  </si>
  <si>
    <t>Мероприятие 3. «Выполнение комплекса инженерных изысканий, проекта планировки и проекта межевания территории для разработки проектно-сметной документации по объекту  «Газоснабжение п. Трубачево Томского района Томской области»</t>
  </si>
  <si>
    <t>Мероприятие 4. «Разработка проектно-сметной документации по объекту «Газоснабжение  д. Большое Протопопово, д. Малое Протопопово и п. Мирный Томского района Томской области. IV этап»</t>
  </si>
  <si>
    <t>Мероприятие 5. «Разработка проектно-сметной документации по объекту «Газоснабжение с. Богашево Томского района Томской области. II этап, 1 пусковой комплекс»</t>
  </si>
  <si>
    <t>Мероприятие 6. «Корректировка проектно-сметной документации по объекту «Газоснабжение д. Петрово Томского района, Томской области»</t>
  </si>
  <si>
    <t>Мероприятие 2. «Оказание у слуг по проведению государственной экспертизы результатов инженерных изысканий по объекту «Газоснабжение п.Трубачево Томского района Томской области»</t>
  </si>
  <si>
    <t xml:space="preserve">
Мероприятие 1. «Выполнение геодезических изысканий для оформления и постановки на кадастровый учет объекта капитального строительства
«Газоснабжение с. Кафтанчиково Томского района Томской области. III очередь»  </t>
  </si>
  <si>
    <t xml:space="preserve">
Мероприятие 8.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п. Зональная Станция Томского района Томской области. II очередь»)»
</t>
  </si>
  <si>
    <t xml:space="preserve">
Мероприятие 19.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микрорайона «Южный» в с. Тахтамышево Томского района Томской области»)»
</t>
  </si>
  <si>
    <t>Мероприятие 27.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д. Кисловка Томского района     1 очередь»)»</t>
  </si>
  <si>
    <t>Мероприятие 28.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МКР «Мирный» в п Мирном Томского района Томской области 11 очередь,1 этап»)»</t>
  </si>
  <si>
    <t>Мероприятие 29.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ул. Новая в п. Зональная Станция Томского района Томской области»)»</t>
  </si>
  <si>
    <t>Мероприятие 30.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с. Корнилово Томского района Томской области  3 очередь »)»</t>
  </si>
  <si>
    <t>4.2.31.</t>
  </si>
  <si>
    <t>Мероприятие 31.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с. Корнилово Томского района Томской области  4 очередь »)»</t>
  </si>
  <si>
    <t>4.2.32.</t>
  </si>
  <si>
    <t>4.2.33.</t>
  </si>
  <si>
    <t>4.2.34.</t>
  </si>
  <si>
    <t>4.2.35.</t>
  </si>
  <si>
    <t>4.2.36.</t>
  </si>
  <si>
    <t>4.2.37.</t>
  </si>
  <si>
    <t>4.2.38.</t>
  </si>
  <si>
    <t>Мероприятие 38.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с. Кафтанчиково  Томского района Томской области. I очередь. Корректировка»)»</t>
  </si>
  <si>
    <t>Мероприятие 37.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п. Мирный Томского района Томской области»)»</t>
  </si>
  <si>
    <t xml:space="preserve">Мероприятие 34.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(«Сети газоснабжения  по ул. Коммунистической в  с. Кафтанчиково Томского района Томской области»)» </t>
  </si>
  <si>
    <t>Мероприятие 33.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д. Поросино Томского района Томской области (1 очередь, 2 пусковой комплекс») »)»</t>
  </si>
  <si>
    <t>Мероприятие 32.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(«Межпоселковый газопровод п. Молодежный-п. Октябрьский с отводом на с. Малиновка муниципального образования «Томский район» (1 этап, в т. ч. газопровод низкого давления от дома № 390 по ул. Комсомольской до дома № 88 по ул. Пролетарской »)»</t>
  </si>
  <si>
    <t>мероприятие 9. «Разработка проектно-сметной документации по объекту «Реконструкция канализационных очистных сооружений в с. Корнилово Томского района Томской области»</t>
  </si>
  <si>
    <t>мероприятие 10. «Разработка проектно-сметной документации по объекту «Реконструкция канализационных очистных сооружений в д. Кисловка Томского района Томской области»</t>
  </si>
  <si>
    <t>мероприятие 11. «Разработка проектно-сметной документации по объекту «Реконструкция системы теплоснабжения в д. Черная Речка Томского района Томской области»</t>
  </si>
  <si>
    <t>мероприятие 12. «Разработка проектно-сметной документации по объекту «Реконструкция котельной в с. Курлек Томского района Томской области»</t>
  </si>
  <si>
    <t>мероприятие 13. «Подготовка технико-экономического обоснования по объекту «Реконструкция  канализационных очистных сооружений в с. Рыбалово Томского района Томской области»</t>
  </si>
  <si>
    <t>мероприятие 14. «Подготовка технико-экономического обоснования по объекту «Реконструкция канализационных очистных сооружений в п. Мирный Томского района Томской области»</t>
  </si>
  <si>
    <t>мероприятие 16. «Подготовка технико-экономического обоснования по объекту «Строительство  канализационных очистных сооружений в с. Томское Томского района Томской области»</t>
  </si>
  <si>
    <t>мероприятие 17. «Корректировка проектно-сметной документации по объекту «Газоснабжение жилых зданий микрорайона «Новоспасский» с. Коларово Томского района Томской области» (корректировка сметной документации)»</t>
  </si>
  <si>
    <t>мероприятие 18. «Подготовка технико-экономического обоснования по объекту «Коттеджный поселок в мкр. «Снегири» п. Кайдаловка Зоркальцевского сельского поселения Томского района Томской области»</t>
  </si>
  <si>
    <t>мероприятие 19 «Разработка проектно-сметной документации по объекту «Реконструкция канализационных очистных сооружений в с. Рыбалово Томского района Томской области»</t>
  </si>
  <si>
    <t>мероприятие 20. «Разработка проектно-сметной документации по объекту «Реконструкция канализационных очистных сооружений в п.Аэропорт Томского района Томской области»</t>
  </si>
  <si>
    <t>мероприятие 21. «Разработка проектно-сметной документации по объекту «Реконструкция станции водоподготовки в с. Октябрьское Томского района Томской области»</t>
  </si>
  <si>
    <t>2.2.11.</t>
  </si>
  <si>
    <t>мероприятие 2. «Капитальный ремонт водопроводных сетей в с. Малиновка Томского района Томской области»</t>
  </si>
  <si>
    <t>мероприятие 3. «Капитальный ремонт объектов водоснабжения в с. Кафтанчиково Томского района Томской области»</t>
  </si>
  <si>
    <t>мероприятие 5. «Капитальный ремонт водозаборных скважин в с. Вершинино Томского района Томской области»</t>
  </si>
  <si>
    <t>мероприятие 23. «Капитальный ремонт системы теплоснабжения в д. Мазалово Томского района Томской области»</t>
  </si>
  <si>
    <t>мероприятие 26. «Капитальный ремонт водоочистной и водонасосной станции в с. Октябрьское Томского района Томской области»</t>
  </si>
  <si>
    <t>мероприятие 27. «Капитальный ремонт водопроводных сетей в с.Наумовка Томского района Томской области»</t>
  </si>
  <si>
    <t>мероприятие 28. «Капитальный ремонт котельной в п.Зональная Станция Томского района Томской области»</t>
  </si>
  <si>
    <t>мероприятие 29. «Капитальный ремонт станции обезжелезивания в п.Зональная Станция Томского района Томской области»</t>
  </si>
  <si>
    <t>мероприятие 30. «Капитальный ремонт канализационного коллектора в с. Межениновка Томского района Томской области»</t>
  </si>
  <si>
    <t>мероприятие 31. «Капитальный ремонт канализационного коллектора в с. Богашево Томского района Томской области»</t>
  </si>
  <si>
    <t>мероприятие 33. «Капитальный ремонт котельной в с. Турунтаево  Томского района Томской области»</t>
  </si>
  <si>
    <t>мероприятие 35. «Капитальный ремонт котельного оборудования в с. Турунтаево  Томского района Томской области»</t>
  </si>
  <si>
    <t>мероприятие 16. «Выполнение работ по проведению экспертизы достоверности сметной стоимости по объекту « Капитальный ремонт котельной в д. Кисловка Томского района Томской области»</t>
  </si>
  <si>
    <t>мероприятие 17. «Выполнение работ по проведению экспертизы достоверности сметной стоимости по объекту «Капитальный ремонт котельной в с. Моряковский Затон Томского района Томской области»</t>
  </si>
  <si>
    <t>Задача 10 подпрограммы 2. «Приведение в нормативное состояние качества воды в населенных пунктах на территории муниципального образования «Томский район»</t>
  </si>
  <si>
    <t>10.2.33.</t>
  </si>
  <si>
    <t>10.2.34.</t>
  </si>
  <si>
    <t>мероприятие 29. «Капитальный ремонт водозаборной скважины в с. Богашево Томского района  Томской области»</t>
  </si>
  <si>
    <t>мероприятие 30. «Капитальный ремонт водозаборной скважины в д. Лаврово Томского района  Томской области»</t>
  </si>
  <si>
    <t>мероприятие 31. «Капитальный ремонт водозаборной скважины в с. Вершинино  Томского района  Томской области»</t>
  </si>
  <si>
    <t>мероприятие 32. «Капитальный ремонт водозаборной скважины в д Аркашово Томского района  Томской области»</t>
  </si>
  <si>
    <t xml:space="preserve">Мероприятие 33. «Поставка, монтаж и ввод в эксплуатацию станций подготовки питьевой воды для хозяйственно-питьевых нужд»  </t>
  </si>
  <si>
    <t xml:space="preserve">Мероприятие 34. «Оказание услуг по предоставлению информации на проведение лабораторных исследований качества очищенной воды в населенных пунктах Томского района»  </t>
  </si>
  <si>
    <r>
      <t xml:space="preserve">мероприятие 3. «Приобретение и монтаж </t>
    </r>
    <r>
      <rPr>
        <sz val="9"/>
        <color theme="1"/>
        <rFont val="Times New Roman"/>
        <family val="1"/>
        <charset val="204"/>
      </rPr>
      <t>пеллетной</t>
    </r>
    <r>
      <rPr>
        <sz val="9"/>
        <color rgb="FF000000"/>
        <rFont val="Times New Roman"/>
        <family val="1"/>
        <charset val="204"/>
      </rPr>
      <t xml:space="preserve"> котельной в с. </t>
    </r>
    <r>
      <rPr>
        <sz val="9"/>
        <color theme="1"/>
        <rFont val="Times New Roman"/>
        <family val="1"/>
        <charset val="204"/>
      </rPr>
      <t>Семилужки</t>
    </r>
    <r>
      <rPr>
        <sz val="9"/>
        <color rgb="FF000000"/>
        <rFont val="Times New Roman"/>
        <family val="1"/>
        <charset val="204"/>
      </rPr>
      <t xml:space="preserve"> Томского района»</t>
    </r>
  </si>
  <si>
    <r>
      <t xml:space="preserve">мероприятие 4. «Приобретение и монтаж </t>
    </r>
    <r>
      <rPr>
        <sz val="9"/>
        <color theme="1"/>
        <rFont val="Times New Roman"/>
        <family val="1"/>
        <charset val="204"/>
      </rPr>
      <t>пеллетной</t>
    </r>
    <r>
      <rPr>
        <sz val="9"/>
        <color rgb="FF000000"/>
        <rFont val="Times New Roman"/>
        <family val="1"/>
        <charset val="204"/>
      </rPr>
      <t xml:space="preserve"> котельной в с. Малиновка Томского района»</t>
    </r>
  </si>
  <si>
    <t>Мероприятие 4. «Подготовка цифровых топографических планов для выполнения документации по планировке территории населённого пункта п.Мирный Мирненского сельского поселения»</t>
  </si>
  <si>
    <t>мероприятие 1. « Организация ввода в эксплуатацию и оформления в собственность станции водоподготовки в с. Межениновка Томского района</t>
  </si>
  <si>
    <t>Мероприятие 2. «Проектирование зданий для размещения общеобразовательных организаций. (Здание общеобразовательной организации МБОУ «Корниловская СОШ)» на  200 мест (ПСД)»</t>
  </si>
  <si>
    <t>Задача 2 подпрограммы 2. «Приобретение материалов и оборудования на развитие инженерной инфраструктуры Томского района»</t>
  </si>
  <si>
    <t>Основное мероприятие 1. «Приобретение материалов и оборудования на развитие инженерной инфраструктуры Томского района», в том числе:</t>
  </si>
  <si>
    <t>мероприятие 27. «Выполнение работ по проведению экспертизы достоверности сметной стоимости по объекту «Строительство канализационного коллектора в с. Богашево Томского района Томской области»</t>
  </si>
  <si>
    <t>мероприятие 28. «Выполнение работ по проведению государственной экспертизы проекто-сметной документации по объекту «Строительство канализационного коллектора в с. Богашево Томского района Томской области»</t>
  </si>
  <si>
    <t>мероприятие 10.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на автомобильной дороге «Подъезд к д.Поросино от с.Зоркальцево»)</t>
  </si>
  <si>
    <t>мероприятие 12.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на автомобильной дороге «Подъезд от г.Томск к д.Петрово»)</t>
  </si>
  <si>
    <t>мероприятие 13.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на автомобильной дороге «Подъезд от а/дороги г.Томск – с.Моряковский Затон до с.Половинка»)</t>
  </si>
  <si>
    <t>мероприятие 2. «Обеспечение мероприятий по переселению граждан из аварийного жилищного фонда, в том числе переселение граждан из аварийного жилищного фонда с учётом необходимости развития малоэтажного жилищного строительства», в том числе:</t>
  </si>
  <si>
    <t>с. Корнилово, пер. Коммунистический, д. 4</t>
  </si>
  <si>
    <t>с. Моряковский Затон, ул. Ленина, д. 17</t>
  </si>
  <si>
    <t>с. Моряковский Затон, ул. Советская, д. 15</t>
  </si>
  <si>
    <t>с. Моряковский Затон, ул. Советская, д. 17</t>
  </si>
  <si>
    <r>
      <t>Мероприятие 1. «</t>
    </r>
    <r>
      <rPr>
        <sz val="9"/>
        <color rgb="FF000000"/>
        <rFont val="Times New Roman"/>
        <family val="1"/>
        <charset val="204"/>
      </rPr>
      <t>Ремонт автомобильных дорог общего пользования местного значения в границах Богашевского сельского поселения: дорожная сеть с.Лучаново, ул.З.Космодемьянской, д.4 - д.16»</t>
    </r>
  </si>
  <si>
    <r>
      <t>Мероприятие 2. «</t>
    </r>
    <r>
      <rPr>
        <sz val="9"/>
        <color rgb="FF000000"/>
        <rFont val="Times New Roman"/>
        <family val="1"/>
        <charset val="204"/>
      </rPr>
      <t>Ремонт автомобильных дорог общего пользования местного значения в границах Богашевского сельского поселения: дорожная сеть с.Лучаново, ул.О.Кошевого, д.13 - д.23»</t>
    </r>
  </si>
  <si>
    <r>
      <t>Мероприятие 3. «</t>
    </r>
    <r>
      <rPr>
        <sz val="9"/>
        <color rgb="FF000000"/>
        <rFont val="Times New Roman"/>
        <family val="1"/>
        <charset val="204"/>
      </rPr>
      <t>Ремонт автомобильных дорог общего пользования местного значения в границах Богашевского сельского поселения: дорожная сеть с.Богашево (от озера в сторону ул.Новостройка)»</t>
    </r>
  </si>
  <si>
    <r>
      <t>Мероприятие 4. «</t>
    </r>
    <r>
      <rPr>
        <sz val="9"/>
        <color rgb="FF000000"/>
        <rFont val="Times New Roman"/>
        <family val="1"/>
        <charset val="204"/>
      </rPr>
      <t>Ремонт автомобильных дорог общего пользования местного значения в границах Воронинского сельского поселения:Томская область, Томский район, д.Воронино, ул.Лесная»</t>
    </r>
  </si>
  <si>
    <r>
      <t>Мероприятие 5. «Ремонт автомобильных дорог общего пользования местного значения в границах Воронинского сельского поселения:Томская область, Томский район, с.Семилужки, ул.Кедровая</t>
    </r>
    <r>
      <rPr>
        <sz val="9"/>
        <color rgb="FF000000"/>
        <rFont val="Times New Roman"/>
        <family val="1"/>
        <charset val="204"/>
      </rPr>
      <t>»</t>
    </r>
  </si>
  <si>
    <r>
      <t>Мероприятие 6. «Ремонт автомобильных дорог общего пользования местного значения в границах Воронинского сельского поселения:Томская область, Томский район, с.Семилужки, ул.Иркутский тракт</t>
    </r>
    <r>
      <rPr>
        <sz val="9"/>
        <color rgb="FF000000"/>
        <rFont val="Times New Roman"/>
        <family val="1"/>
        <charset val="204"/>
      </rPr>
      <t>»</t>
    </r>
  </si>
  <si>
    <r>
      <t>Мероприятие 7. «Ремонт автомобильных дорог общего пользования местного значения в границах Воронинского сельского поселения:Томская область, Томский район, с.Семилужки, ул.Новая Нагорная</t>
    </r>
    <r>
      <rPr>
        <sz val="9"/>
        <color rgb="FF000000"/>
        <rFont val="Times New Roman"/>
        <family val="1"/>
        <charset val="204"/>
      </rPr>
      <t>»</t>
    </r>
  </si>
  <si>
    <r>
      <t>Мероприятие 8. «Ремонт автомобильных дорог общего пользования местного значения в границах Воронинского сельского поселения:Томская область, Томский район, с.Семилужки, ул.Новая</t>
    </r>
    <r>
      <rPr>
        <sz val="9"/>
        <color rgb="FF000000"/>
        <rFont val="Times New Roman"/>
        <family val="1"/>
        <charset val="204"/>
      </rPr>
      <t>»</t>
    </r>
  </si>
  <si>
    <t>8.2.30</t>
  </si>
  <si>
    <t>8.2.31</t>
  </si>
  <si>
    <t>8.2.32</t>
  </si>
  <si>
    <t>8.2.33</t>
  </si>
  <si>
    <t>8.2.34</t>
  </si>
  <si>
    <t>8.2.35</t>
  </si>
  <si>
    <t>8.2.36</t>
  </si>
  <si>
    <t>8.2.37</t>
  </si>
  <si>
    <t>8.2.38</t>
  </si>
  <si>
    <t>8.2.39</t>
  </si>
  <si>
    <t>8.2.40</t>
  </si>
  <si>
    <t>8.2.41</t>
  </si>
  <si>
    <t>8.2.42</t>
  </si>
  <si>
    <t>8.2.43</t>
  </si>
  <si>
    <t>8.2.44</t>
  </si>
  <si>
    <t>8.2.45</t>
  </si>
  <si>
    <t>8.2.46</t>
  </si>
  <si>
    <t>8.2.47</t>
  </si>
  <si>
    <t>8.2.48</t>
  </si>
  <si>
    <t>8.2.49</t>
  </si>
  <si>
    <t>8.2.50</t>
  </si>
  <si>
    <t>8.2.51</t>
  </si>
  <si>
    <t>8.2.52</t>
  </si>
  <si>
    <t>8.2.53</t>
  </si>
  <si>
    <t>8.2.54</t>
  </si>
  <si>
    <t>8.2.55</t>
  </si>
  <si>
    <t>8.2.56</t>
  </si>
  <si>
    <t>8.2.57</t>
  </si>
  <si>
    <t>8.2.58</t>
  </si>
  <si>
    <t>8.2.59</t>
  </si>
  <si>
    <t>8.2.60</t>
  </si>
  <si>
    <t>8.2.61</t>
  </si>
  <si>
    <t>8.2.62</t>
  </si>
  <si>
    <t>8.2.63</t>
  </si>
  <si>
    <t>8.2.64</t>
  </si>
  <si>
    <t>8.2.65</t>
  </si>
  <si>
    <t>8.2.66</t>
  </si>
  <si>
    <t>8.2.67</t>
  </si>
  <si>
    <t>8.2.68</t>
  </si>
  <si>
    <t>8.2.69</t>
  </si>
  <si>
    <t>8.2.70</t>
  </si>
  <si>
    <t>8.2.71</t>
  </si>
  <si>
    <t>8.2.72</t>
  </si>
  <si>
    <t>8.2.73</t>
  </si>
  <si>
    <t>8.2.74</t>
  </si>
  <si>
    <t>8.2.75</t>
  </si>
  <si>
    <t>8.2.76</t>
  </si>
  <si>
    <t>8.2.77</t>
  </si>
  <si>
    <t>8.2.78</t>
  </si>
  <si>
    <t>8.2.79</t>
  </si>
  <si>
    <t>8.2.80</t>
  </si>
  <si>
    <t>10.1</t>
  </si>
  <si>
    <t>Основное мероприятие 1  «Формирование комфортной среды в Томском районе»</t>
  </si>
  <si>
    <t>Мероприятие 1. «Благоустройство дворовой территории многоквартирного дома по адресу Томская область, Томский район, с.Богашево, ул.Новостройка, 14»</t>
  </si>
  <si>
    <t>Мероприятие 2. «Благоустройство дворовой территории многоквартирного дома по адресу Томская область, Томский район, с.Богашево, ул.Новостройка, 13»</t>
  </si>
  <si>
    <t>Мероприятие 3. «Благоустройство дворовой территории многоквартирного дома по адресу Томская область, Томский район, с.Богашево, ул.Новостройка, 35»</t>
  </si>
  <si>
    <t>Мероприятие 4. «Благоустройство дворовой территории многоквартирного дома по адресу Томская область, Томский район, с.Богашево, ул.Новостройка, 18»</t>
  </si>
  <si>
    <t>Мероприятие 5. «Благоустройство дворовой территории многоквартирного дома по адресу Томская область, Томский район, с.Малиновка, ул.Чулымская, 27; ул.Кирпичная, 13; ул.Новая, 1»</t>
  </si>
  <si>
    <t>Мероприятие 6. «Благоустройство дворовой территории многоквартирного дома по адресу Томская область, Томский район, п.Зональная Станция, ул.Строительная, 16»</t>
  </si>
  <si>
    <t>Мероприятие 7.  «Благоустройство дворовой территории многоквартирного дома по адресу Томская область, Томский район, с.Октябрьское, ул.Заводская, 3; ул. Лесная, 2, 4»</t>
  </si>
  <si>
    <t>Мероприятие 8. «Благоустройство дворовой территории многоквартирного дома по адресу Томская область, Томский район, с.Корнилово, ул.Гагарина, 23, 25, 27»</t>
  </si>
  <si>
    <t>Мероприятие 9. «Благоустройство дворовой территории многоквартирного дома по адресу Томская область, Томский район, с.Межениновка, ул.Первомайская, 17, 19»</t>
  </si>
  <si>
    <t>Мероприятие 10. «Благоустройство дворовой территории многоквартирного, с.Моряковский Затон, ул.Советская, 25а; ул.Ленина, 15; ул.Октябрьская, 10»</t>
  </si>
  <si>
    <t>Мероприятие 11. «Благоустройство дворовой территории многоквартирного дома по адресу Томская область, Томский район, с.Моряковский Затон, пер.1-ый Парковский, 6, 7, 8; пер.2-ой Парковский, 12, 14»</t>
  </si>
  <si>
    <t>Мероприятие 12. «Благоустройство дворовой территории многоквартирного дома по адресу Томская область, Томский район, д.Нелюбино, ул.Рабочая, 65, 67»</t>
  </si>
  <si>
    <t>Мероприятие 13. «Благоустройство дворовой территории многоквартирного дома по адресу Томская область, Томский район с.Рыбалово, ул.Пионерская, 1; ул.Советская, 20»</t>
  </si>
  <si>
    <t>Мероприятие 14. «Благоустройство дворовой территории многоквартирного дома по адресу Томская область, Томский район с.Рыбалово,  ул.Комсомольская, 1»</t>
  </si>
  <si>
    <t>Мероприятие 15. «Благоустройство дворовой территории многоквартирного дома по адресу Томская область, Томский район с.Рыбалово,  ул.Коммунистическая, 1»</t>
  </si>
  <si>
    <t>10.2.1</t>
  </si>
  <si>
    <t>10.2.2</t>
  </si>
  <si>
    <t>10.2.3</t>
  </si>
  <si>
    <t>10.2.4</t>
  </si>
  <si>
    <t>10.2.5</t>
  </si>
  <si>
    <t>10.2.6</t>
  </si>
  <si>
    <t>10.2.7</t>
  </si>
  <si>
    <t>10.2.8</t>
  </si>
  <si>
    <t>10.2.9</t>
  </si>
  <si>
    <t>10.2.10</t>
  </si>
  <si>
    <t>10.2.11</t>
  </si>
  <si>
    <t>10.2.12</t>
  </si>
  <si>
    <t>10.2.13</t>
  </si>
  <si>
    <t>10.2.14</t>
  </si>
  <si>
    <t>10.2.15</t>
  </si>
  <si>
    <t>10.2.16</t>
  </si>
  <si>
    <t>10.2.17</t>
  </si>
  <si>
    <t>10.2.18</t>
  </si>
  <si>
    <t>Основное мероприятие 1  «Содержание автомобильных дорог местного значения в границах населенных пунктов поселения»</t>
  </si>
  <si>
    <t>Мероприятие 1. «Содержание автомобильных дорог местного значения в границах населенных пунктов Богашевского сельского поселения»</t>
  </si>
  <si>
    <t>Мероприятие 2.  «Содержание автомобильных дорог местного значения в границах населенных пунктов Воронинского сельского поселения»</t>
  </si>
  <si>
    <t>Мероприятие 3 «Содержание автомобильных дорог местного значения в границах населенных пунктов Заречного сельского поселения»</t>
  </si>
  <si>
    <t>Мероприятие 4.  «Содержание автомобильных дорог местного значения в границах населенных пунктов Зональненского сельского поселения»</t>
  </si>
  <si>
    <t>Мероприятие 5. «Содержание автомобильных дорог местного значения в границах населенных пунктов Зоркальцевского сельского поселения»</t>
  </si>
  <si>
    <t>Мероприятие 6. «Содержание автомобильных дорог местного значения в границах населенных пунктов Итатского сельского поселения»</t>
  </si>
  <si>
    <t>Мероприятие 7.  «Содержание автомобильных дорог местного значения в границах населенных пунктов Калтайского сельского поселения»</t>
  </si>
  <si>
    <t>Мероприятие 8.  «Содержание автомобильных дорог местного значения в границах населенных пунктов Копыловского сельского поселения»</t>
  </si>
  <si>
    <t>Мероприятие 9.  «Содержание автомобильных дорог местного значения в границах населенных пунктов Корниловского сельского поселения»</t>
  </si>
  <si>
    <t>Мероприятие 10. «Содержание автомобильных дорог местного значения в границах населенных пунктов Малиновского сельского поселения»</t>
  </si>
  <si>
    <t>Мероприятие 11. «Содержание автомобильных дорог местного значения в границах населенных пунктов Межениновского сельского поселения»</t>
  </si>
  <si>
    <t>Мероприятие 12.  «Содержание автомобильных дорог местного значения в границах населенных пунктов Мирненского сельского поселения»</t>
  </si>
  <si>
    <t>Мероприятие 13. «Содержание автомобильных дорог местного значения в границах населенных пунктов Моряковского сельского поселения»</t>
  </si>
  <si>
    <t>Мероприятие 14. «Содержание автомобильных дорог местного значения в границах населенных пунктов Наумовского сельского поселения»</t>
  </si>
  <si>
    <t>Мероприятие 15. «Содержание автомобильных дорог местного значения в границах населенных пунктов Новорождественского сельского поселения»</t>
  </si>
  <si>
    <t>Мероприятие 16. «Содержание автомобильных дорог местного значения в границах населенных пунктов Октябрьского сельского поселения»</t>
  </si>
  <si>
    <t>Мероприятие 17.  «Содержание автомобильных дорог местного значения в границах населенных пунктов Рыбаловского сельского поселения»</t>
  </si>
  <si>
    <t>Мероприятие 18. «Содержание автомобильных дорог местного значения в границах населенных пунктов Спасского сельского поселения»</t>
  </si>
  <si>
    <t>Мероприятие 19. «Содержание автомобильных дорог местного значения в границах населенных пунктов Турунтаевского сельского поселения»</t>
  </si>
  <si>
    <t>Мероприятие 6.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д. Барабинка Томского района Томской области»)»</t>
  </si>
  <si>
    <t>Основное мероприятие 1. «Разработка проектно-сметной документации и подготовка технико-экономического обоснования на объекты инженерной инфраструктуры Томского района», в том числе:</t>
  </si>
  <si>
    <t>Задача 1 подпрограммы 2. «Разработка проектно-сметной документации и подготовка технико-экономического обоснования на объекты инженерной инфраструктуры Томского района»</t>
  </si>
  <si>
    <t>Задача 3 подпрограммы 2. «Капитальный ремонт объектов коммунального хозяйства»</t>
  </si>
  <si>
    <t>Основное мероприятие 1. «Капитальный ремонт объектов коммунального хозяйства», в том числе:</t>
  </si>
  <si>
    <t>Основное мероприятие 1. «Проведение технического освидетельствования строительных конструкций, технического обследования дымовых труб, строительных конструкций зданий, резервуаров котельного оборудования, экспертизы промышленной безопасно-сти котельных», в том числе:</t>
  </si>
  <si>
    <t>Задача 8 подпрограммы 2. «Проведение технического освидетельствования строительных конструкций, технического обследования дымовых труб, строительных конструкций зданий, резервуаров котельного оборудования, экспертизы промышленной безопасно-сти котельных»</t>
  </si>
  <si>
    <t>Основное мероприятие 1. «Получение государственной экспертизы и /или получение положительного заключения о достоверности сметной стоимости проектно-сметной документации и/или сметной документации, и/или получения отчета о проверке правильности применения расценок стоимости проектно-изыскательских работ без проверки объемов, по объектам финансируемых полностью или частично за счет средств федерального и/или областного бюджетов», в том числе:</t>
  </si>
  <si>
    <t>Задача 7 подпрограммы 2. «Получение государственной экспертизы и /или получение положительного заключения о достоверности сметной стоимости проектно-сметной документации и/или сметной документации, и/или получения отчета о проверке правильности применения расценок стоимости проектно-изыскательских работ без проверки объемов, по объектам финансируемых полностью или частично за счет средств федерального и/или областного бюджетов»</t>
  </si>
  <si>
    <t>9.1</t>
  </si>
  <si>
    <t>Задача 9 подпрограммы 4 «Формирование комфортной среды в Томском районе»</t>
  </si>
  <si>
    <t>9.2</t>
  </si>
  <si>
    <t>9.2.1</t>
  </si>
  <si>
    <t>9.2.2</t>
  </si>
  <si>
    <t>9.2.3</t>
  </si>
  <si>
    <t>9.2.4</t>
  </si>
  <si>
    <t>9.2.5</t>
  </si>
  <si>
    <t>9.2.6</t>
  </si>
  <si>
    <t>9.2.7</t>
  </si>
  <si>
    <t>9.2.8</t>
  </si>
  <si>
    <t>9.2.9</t>
  </si>
  <si>
    <t>9.2.10</t>
  </si>
  <si>
    <t>9.2.11</t>
  </si>
  <si>
    <t>9.2.12</t>
  </si>
  <si>
    <t>9.2.13</t>
  </si>
  <si>
    <t>9.2.14</t>
  </si>
  <si>
    <t>9.2.15</t>
  </si>
  <si>
    <t>9.2.16</t>
  </si>
  <si>
    <t>Задача 10 подпрограммы 4 «Содержание автомобильных дорог местного значения в границах населенных пунктов поселения»</t>
  </si>
  <si>
    <t>10.2.19</t>
  </si>
  <si>
    <t>6.2.38.</t>
  </si>
  <si>
    <t>мероприятие 38. «Проведение работ по выполнению определения начальной стоимости мест размещения рекламных конструкций для проведения аукциона на право заключения договора на установку и эксплуатацию рекламных конструкций в соответствии со схемой размещения рекламных конструкций на автомобильных дорогах общего пользования регионального или межмуниципального значения муниципального образования «Томский район»</t>
  </si>
  <si>
    <t>Мероприятие 16. «Благоустройство наиболее посещаемой муниципальной территории общего пользования Томского района по адресу:  тематический парк отдыха СССР в с.Рыбалово»</t>
  </si>
  <si>
    <t>Мероприятие 9. «Ремонт автомобильных дорог общего пользования местного значения в границах Воронинского сельского поселения в д. Воронино, ул. Новая, Томского района, Томской области»</t>
  </si>
  <si>
    <t>8.2.1</t>
  </si>
  <si>
    <t>8.2.2</t>
  </si>
  <si>
    <t>8.2.3</t>
  </si>
  <si>
    <t>8.2.4</t>
  </si>
  <si>
    <t>8.2.5</t>
  </si>
  <si>
    <t>8.2.6</t>
  </si>
  <si>
    <t>8.2.7</t>
  </si>
  <si>
    <t>8.2.8</t>
  </si>
  <si>
    <t>8.2.9</t>
  </si>
  <si>
    <t>8.2.10</t>
  </si>
  <si>
    <t>8.2.11</t>
  </si>
  <si>
    <t>8.2.12</t>
  </si>
  <si>
    <t>8.2.13</t>
  </si>
  <si>
    <t>8.2.14</t>
  </si>
  <si>
    <t>8.2.15</t>
  </si>
  <si>
    <t>8.2.16</t>
  </si>
  <si>
    <t>8.2.17</t>
  </si>
  <si>
    <t>8.2.18</t>
  </si>
  <si>
    <t>8.2.19</t>
  </si>
  <si>
    <t>8.2.20</t>
  </si>
  <si>
    <t>8.2.21</t>
  </si>
  <si>
    <t>8.2.22</t>
  </si>
  <si>
    <t>8.2.23</t>
  </si>
  <si>
    <t>8.2.24</t>
  </si>
  <si>
    <t>8.2.25</t>
  </si>
  <si>
    <t>8.2.26</t>
  </si>
  <si>
    <t>8.2.27</t>
  </si>
  <si>
    <t>8.2.28</t>
  </si>
  <si>
    <t>8.2.29</t>
  </si>
  <si>
    <t>8.2.81</t>
  </si>
  <si>
    <t>8.2.82</t>
  </si>
  <si>
    <t>8.2.83</t>
  </si>
  <si>
    <t>8.2.84</t>
  </si>
  <si>
    <t>8.2.85</t>
  </si>
  <si>
    <t>8.2.86</t>
  </si>
  <si>
    <t>8.2.87</t>
  </si>
  <si>
    <t>8.2.88</t>
  </si>
  <si>
    <t>8.2.89</t>
  </si>
  <si>
    <r>
      <t>Мероприятие 10. «Ремонт автомобильных дорог общего пользования местного значения в границах Заречного сельского поселения: дорожная сеть д.Кисловка, ул.Сосновая от примыкания к центральному дорожному проезду до дома №6 по ул.Мира, ул.Советская от маг. "Мечта" до дома №33, Томский район, Томская область</t>
    </r>
    <r>
      <rPr>
        <sz val="9"/>
        <color rgb="FF000000"/>
        <rFont val="Times New Roman"/>
        <family val="1"/>
        <charset val="204"/>
      </rPr>
      <t>»</t>
    </r>
  </si>
  <si>
    <r>
      <t>Мероприятие 11. «Ремонт автомобильных дорог общего пользования местного значения в границах Заречного сельского поселения: дорожная сеть д.Барабинка, пер.Садовый от №9 до пересечения с ул.Лесной, Томский район, Томская область</t>
    </r>
    <r>
      <rPr>
        <sz val="9"/>
        <color rgb="FF000000"/>
        <rFont val="Times New Roman"/>
        <family val="1"/>
        <charset val="204"/>
      </rPr>
      <t>»</t>
    </r>
  </si>
  <si>
    <r>
      <t>Мероприятие 12. «Ремонт автомобильных дорог общего пользования местного значения в границах Заречного сельского поселения: дорожная сеть д.Кафтанчиково, ул.Новая на участке от ул.Коммунистической до №18, Томский район, Томская область</t>
    </r>
    <r>
      <rPr>
        <sz val="9"/>
        <color rgb="FF000000"/>
        <rFont val="Times New Roman"/>
        <family val="1"/>
        <charset val="204"/>
      </rPr>
      <t>»</t>
    </r>
  </si>
  <si>
    <r>
      <t>Мероприятие 13. «Ремонт автомобильных дорог общего пользования местного значения в границах Зональненского сельского поселения: дорожная сеть поселка Зональная Станция, пер.Октябрьский от ул.Рабочей до ул.Лесной, п.Зональная Станция, Томский район, Томская область</t>
    </r>
    <r>
      <rPr>
        <sz val="9"/>
        <color rgb="FF000000"/>
        <rFont val="Times New Roman"/>
        <family val="1"/>
        <charset val="204"/>
      </rPr>
      <t>»</t>
    </r>
  </si>
  <si>
    <r>
      <t>Мероприятие 14. «Ремонт автомобильных дорог общего пользования местного значения в границах Зональненского сельского поселения: дорожная сеть поселка Зональная Станция, ул.Лесная от пер.Октябрьский до ул.Строительной, п.Зональная Станция, Томский район, Томская область</t>
    </r>
    <r>
      <rPr>
        <sz val="9"/>
        <color rgb="FF000000"/>
        <rFont val="Times New Roman"/>
        <family val="1"/>
        <charset val="204"/>
      </rPr>
      <t>»</t>
    </r>
  </si>
  <si>
    <r>
      <t>Мероприятие 16. «Ремонт автомобильных дорог общего пользования местного значения в границах Зоркальцевского сельского поселения: дорожная сеть с.Зоркальцево, ул.Совхозная от ул.Южной до дома №12, с.Зоркальцево, Томский район, Томская область</t>
    </r>
    <r>
      <rPr>
        <sz val="9"/>
        <color rgb="FF000000"/>
        <rFont val="Times New Roman"/>
        <family val="1"/>
        <charset val="204"/>
      </rPr>
      <t>»</t>
    </r>
  </si>
  <si>
    <r>
      <t>Мероприятие 17. «Ремонт автомобильных дорог общего пользования местного значения в границах Зоркальцевского сельского поселения: дорожная сеть д.Березкино, ул.Сибирская от дома №24а до дома №15, д.Березкино, Томский район, Томская область</t>
    </r>
    <r>
      <rPr>
        <sz val="9"/>
        <color rgb="FF000000"/>
        <rFont val="Times New Roman"/>
        <family val="1"/>
        <charset val="204"/>
      </rPr>
      <t>»</t>
    </r>
  </si>
  <si>
    <r>
      <t>Мероприятие 20. «Ремонт автомобильных дорог общего пользования местного значения в границах Калтайского сельского поселения: дорожная сеть с.Калтай, ул.Ленина, от д. № 45 до д.№ 75 Томского района, Томской области</t>
    </r>
    <r>
      <rPr>
        <sz val="9"/>
        <color rgb="FF000000"/>
        <rFont val="Times New Roman"/>
        <family val="1"/>
        <charset val="204"/>
      </rPr>
      <t>»</t>
    </r>
  </si>
  <si>
    <r>
      <t>Мероприятие 21. «Ремонт автомобильных дорог общего пользования местного значения в границах Копыловского сельского поселения: дорожная сеть п.Рассвет, Томская область, Томский район, п.Рассвет, от автомобильной дороги "Подьезд к д.Конинино" до ул.ЗРУ</t>
    </r>
    <r>
      <rPr>
        <sz val="9"/>
        <color rgb="FF000000"/>
        <rFont val="Times New Roman"/>
        <family val="1"/>
        <charset val="204"/>
      </rPr>
      <t>»</t>
    </r>
  </si>
  <si>
    <r>
      <t>Мероприятие 22. «Ремонт автомобильных дорог общего пользования местного значения в границах Корниловского сельского поселения: дорожная сеть с.Корнилово</t>
    </r>
    <r>
      <rPr>
        <sz val="9"/>
        <color rgb="FF000000"/>
        <rFont val="Times New Roman"/>
        <family val="1"/>
        <charset val="204"/>
      </rPr>
      <t>»</t>
    </r>
  </si>
  <si>
    <r>
      <t>Мероприятие 24. «Ремонт автомобильных дорог общего пользования местного значения в границах Малиновского сельского поселения, с.Александровское Томского района, Томской области, ул.Стадионная, д. 4 - 14, переулок от ул.Стадионной, д. 14 до ул.Чапаева, д. 2, ул.Чапаева, д. 2 - д. 10</t>
    </r>
    <r>
      <rPr>
        <sz val="9"/>
        <color rgb="FF000000"/>
        <rFont val="Times New Roman"/>
        <family val="1"/>
        <charset val="204"/>
      </rPr>
      <t>»</t>
    </r>
  </si>
  <si>
    <r>
      <t>Мероприятие 25. «Ремонт автомобильных дорог общего пользования местного значения в границах Межениновского сельского поселения: дорожная сеть с.Межениновка, ул.Первомайская от №16 до №22 Томский район, Томская область, проезд к остановочному комплексу с.Межениновка</t>
    </r>
    <r>
      <rPr>
        <sz val="9"/>
        <color rgb="FF000000"/>
        <rFont val="Times New Roman"/>
        <family val="1"/>
        <charset val="204"/>
      </rPr>
      <t>»</t>
    </r>
  </si>
  <si>
    <r>
      <t>Мероприятие 26. «Ремонт автомобильных дорог общего пользования местного значения в границах Межениновского сельского поселения: дорожная сеть п.Басандайка, ул.Путевая от № 7 до № 17, ул.Мира от № 2 до № 10, Томский район, Томская область</t>
    </r>
    <r>
      <rPr>
        <sz val="9"/>
        <color rgb="FF000000"/>
        <rFont val="Times New Roman"/>
        <family val="1"/>
        <charset val="204"/>
      </rPr>
      <t>»</t>
    </r>
  </si>
  <si>
    <r>
      <t>Мероприятие 27. «Ремонт автомобильных дорог общего пользования местного значения в границах Мирненского сельского поселения: "дорожная сеть д.Большое Протопопово, ул.Кедровая, мкр.Авиатор II ул.Лесная, ул.Арбатская, о/л Восход, ул.Новоселов Томской области, Томского района</t>
    </r>
    <r>
      <rPr>
        <sz val="9"/>
        <color rgb="FF000000"/>
        <rFont val="Times New Roman"/>
        <family val="1"/>
        <charset val="204"/>
      </rPr>
      <t>»</t>
    </r>
  </si>
  <si>
    <t>Мероприятие 28. «Ремонт автомобильных дорог общего пользования местного значения в границах Мирненского сельского поселения: "дорожная сеть п. Аэропорт, ул. Лесавиа Томской области, Томского района»</t>
  </si>
  <si>
    <r>
      <t>Мероприятие 29. «Ремонт автомобильных дорог общего пользования местного значения в границах Моряковского сельского поселения: дорожная сеть с.Моряковский Затон, ул.Октябрьская (от пер.Ремесленный до перекрестка ул.Октябрьская, 34); ул.Парковская (о пер.Иштанский до стадиона); ул.Советская (между ул.Советская, 8 и ул.Советская, 10 остановочная площадка), пер.Иштанский (около ул.Бр.Гребневых, 38 остановочная площадка); пер.Иштанский (напротв магазина ул.Бр.Гребневых, 38/1 остановочная площадка); ул.Победоносцева (при въезде в с.Моряковский Затон остановочная площадка), пер.Иштанский (искусственная неровность), пер.Иштанский (дорожные знаки), пер.Ремесленный (дорожные знаки), ул.Советская (дорожные знаки) Томской области, Томского района</t>
    </r>
    <r>
      <rPr>
        <sz val="9"/>
        <color rgb="FF000000"/>
        <rFont val="Times New Roman"/>
        <family val="1"/>
        <charset val="204"/>
      </rPr>
      <t>»</t>
    </r>
  </si>
  <si>
    <t>Мероприятие 30. «Ремонт автомобильных дорог общего пользования местного значения в границах Моряковского сельского поселения: дорожная сеть с. Моряковский Затон, ул. Октябрьская, (от ул. Октябрьская, д. 24 до ул. Октябрьская, д. 18а), Томского района, Томской области.»</t>
  </si>
  <si>
    <r>
      <t>Мероприятие 31. «Ремонт автомобильных дорог общего пользования местного значения в границах Наумовского сельского поселения: дорожная сеть с.Петропавловка, ул.Новостройка от въезда в село до перекрестка 102м и от перекрестка 8м, ул.Дачная от автобусной остановки на перекрестке ул.Новостройка до конца участка 177м, поворот дороги протяженностью 105м, ул.Дачная до перекрестка 90м, Томский район, Томская область.</t>
    </r>
    <r>
      <rPr>
        <sz val="9"/>
        <color rgb="FF000000"/>
        <rFont val="Times New Roman"/>
        <family val="1"/>
        <charset val="204"/>
      </rPr>
      <t>»</t>
    </r>
  </si>
  <si>
    <r>
      <t>Мероприятие 32. «Ремонт автомобильных дорог общего пользования местного значения в границах Новорождественского сельского поселения: "дорожная сеть с.Новорождественское" Томский район, Томской области, с.Новорождественское, ул.Октябрьская д. №31 - №51</t>
    </r>
    <r>
      <rPr>
        <sz val="9"/>
        <color rgb="FF000000"/>
        <rFont val="Times New Roman"/>
        <family val="1"/>
        <charset val="204"/>
      </rPr>
      <t>»</t>
    </r>
  </si>
  <si>
    <r>
      <t>Мероприятие 33. «Ремонт автомобильных дорог общего пользования местного значения в границах Новорождественского сельского поселения: "дорожная сеть д.Мазалово" Томский район, Томской области, д.Мазалово, ул.Галины Николаевой д. 2 - 10</t>
    </r>
    <r>
      <rPr>
        <sz val="9"/>
        <color rgb="FF000000"/>
        <rFont val="Times New Roman"/>
        <family val="1"/>
        <charset val="204"/>
      </rPr>
      <t>»</t>
    </r>
  </si>
  <si>
    <r>
      <t>Мероприятие 34. «Ремонт автомобильных дорог общего пользования местного значения в границах Октябрьского сельского поселения: дорожная сеть с.Октябрьское, ул.Юбилейная от д. №1 до д.№5, ул.Заводская, площадь автобусной остановки, ул.Коммунистическая, Томский район, Томская область</t>
    </r>
    <r>
      <rPr>
        <sz val="9"/>
        <color rgb="FF000000"/>
        <rFont val="Times New Roman"/>
        <family val="1"/>
        <charset val="204"/>
      </rPr>
      <t>»</t>
    </r>
  </si>
  <si>
    <r>
      <t>Мероприятие 36. «Ремонт автомобильных дорог общего пользования местного значения в границах Рыбаловского сельского поселения: "Дорожная сеть с.Рыбалово", ул.Советская от дома №3 до перекрестка с ул.Пионерской; ул.Первомайская от дома №15 до дома №29, Томский район, Томская область</t>
    </r>
    <r>
      <rPr>
        <sz val="9"/>
        <color rgb="FF000000"/>
        <rFont val="Times New Roman"/>
        <family val="1"/>
        <charset val="204"/>
      </rPr>
      <t>»</t>
    </r>
  </si>
  <si>
    <t>Мероприятие 37 «Ремонт автомобильных дорог общего пользования местного значения в границах Рыбаловского сельского поселения: "Дорожная сеть с . Рыбалово", ул. Интернационалистов от перекрестка ул. Сибирской до дома № 4, Томского района, Томской области»</t>
  </si>
  <si>
    <r>
      <t>Мероприятие 38. «Ремонт автомобильных дорог общего пользования местного значения в границах Спасского сельского поселения: Томская область, Томский район, с.Батурино, подъезд к детскому саду</t>
    </r>
    <r>
      <rPr>
        <sz val="9"/>
        <color rgb="FF000000"/>
        <rFont val="Times New Roman"/>
        <family val="1"/>
        <charset val="204"/>
      </rPr>
      <t>»</t>
    </r>
  </si>
  <si>
    <r>
      <t>Мероприятие 39. «Ремонт автомобильных дорог общего пользования местного значения в границах Спасского сельского поселения: Томская область, Томский район, с.Батурино, проезд между ул.Гагарина и ул.Советская</t>
    </r>
    <r>
      <rPr>
        <sz val="9"/>
        <color rgb="FF000000"/>
        <rFont val="Times New Roman"/>
        <family val="1"/>
        <charset val="204"/>
      </rPr>
      <t>»</t>
    </r>
  </si>
  <si>
    <t>Мероприятие 15.  «Ремонт автомобильных дорог общего пользования местного значения в границах Зональненского сельского поселения: дорожная сеть поселка Зональная Станция, ул. Лесная (тротуар, искусственные неровности), ул. Строительная, п. Зональная станция, Томский район, Томская область»</t>
  </si>
  <si>
    <r>
      <t>Мероприятие 18. «Ремонт автомобильных дорог общего пользования местного значения в границах Итатского сельского поселения: Томская область, Томский район, с.Итатка, ул.Береговая, д. № 1-20</t>
    </r>
    <r>
      <rPr>
        <sz val="9"/>
        <color rgb="FF000000"/>
        <rFont val="Times New Roman"/>
        <family val="1"/>
        <charset val="204"/>
      </rPr>
      <t>»</t>
    </r>
  </si>
  <si>
    <t>Мероприятие 19. «Ремонт автомобильных дорог общего пользования местного значения в границах Итатского сельского поселения: Томская область, Томский район, с. Итатка, ул. Трудовая, д. 1-5»</t>
  </si>
  <si>
    <t>Мероприятие 35.  «Ремонт автомобильных дорог общего пользования местного значения в границах Октябрьского сельского поселения: дорожная сеть с.Октябрьское, ул.Заводская, Томский район, Томская область»</t>
  </si>
  <si>
    <t>мероприятие 1. «Капитальный ремонт здания ДОЛ «Волна» в д. Борики Зоркальцевского сельского поселения, Томского района, Томмской области»</t>
  </si>
  <si>
    <t>мероприятие 11. «Приобретение материалов и оборудования на развитие инженерной инфраструктуры Томского района:  частотные преобразователи   для запуска в эксплуатацию фильтров безреагентной очистки воды»</t>
  </si>
  <si>
    <t>мероприятие 17. «Капитальный ремонт тепловых сетей в с.Октябрьское Томского района»</t>
  </si>
  <si>
    <t>мероприятие 18. «Капитальный ремонт канализационного коллектора в с.Томское Томского района»</t>
  </si>
  <si>
    <t>мероприятие 19. «Капитальный ремонт котельной в с.Томское Томского района»</t>
  </si>
  <si>
    <t>мероприятие 20. «Капитальный ремонт тепловых сетей в д.Черная Речка Томского района»</t>
  </si>
  <si>
    <t>мероприятие 21. «Капитальный ремонт канализационного коллектора в с.Октябрьское Томского района»</t>
  </si>
  <si>
    <t>мероприятие 25. «Капитальный ремонт системы водоснабжения в д. Черная Речка Томского района Томской области»</t>
  </si>
  <si>
    <t>Задача 13 подпрограммы 2.  «Организация ввода в эксплуатацию и оформления в собственность объектов коммунального хозяйства на территории Томского района»</t>
  </si>
  <si>
    <t>Основное мероприятие 1. «  «Организация ввода в эксплуатацию и оформления в собственность объектов коммунального хозяйства на территории Томского района» », в том числе:</t>
  </si>
  <si>
    <t>мероприятие 22. «Разработка проектно-сметной документации и проведение экспертизы по объекту "Строительство газовой блочно-модульной котельной в д.Большое Протопопово Томского района Томской области"»</t>
  </si>
  <si>
    <t>2.2.12.</t>
  </si>
  <si>
    <t>мероприятие 12. «Приобретение материалов и оборудования на развитие инженерной инфраструктуры Томского района:  комплекты приборов для автоматической системы управления пелетными кательными»</t>
  </si>
  <si>
    <t>мероприятие 24. «Капитальный ремонт водоразборных скважин в д. Аркашево Томского района Томской области»</t>
  </si>
  <si>
    <t>мероприятие 32. «Капитальный ремонт системы водоснабжения в д.Надежда  Наумовского сельского поселения  Томского района Томской области»</t>
  </si>
  <si>
    <t>мероприятие 36. «Капитальный ремонт водопроводных сетей в с.Октябрьское Томского района Томской области»</t>
  </si>
  <si>
    <t>мероприятие 37. «Капитальный ремонт котельной в д. Мазалово Томского района»</t>
  </si>
  <si>
    <t xml:space="preserve">мероприятие 2.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Воронинского сельского поселения» (Здание, сетей на макс. температуру)» </t>
  </si>
  <si>
    <t xml:space="preserve">мероприятие 7.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Малиновского сельского поселения» (Здание, дым. труба)» </t>
  </si>
  <si>
    <t xml:space="preserve">мероприятие 8.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Мирненского сельского поселения» (Резервуары, котлы)» </t>
  </si>
  <si>
    <t xml:space="preserve">мероприятие 10.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Межениновского сельского поселения» (испытание сетей на макс. температуру)» </t>
  </si>
  <si>
    <t xml:space="preserve">мероприятие 11.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Моряковского сельского поселения» (Здание, дым. труба, испытание сетей на макс. температуру)» </t>
  </si>
  <si>
    <t xml:space="preserve">мероприятие 16.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Турунтаевского сельского поселения» (Здание, дым. труба, котлы)» </t>
  </si>
  <si>
    <t>10.2.35.</t>
  </si>
  <si>
    <t>мероприятие 35. «Поставка и монтаж фильтров безреагентного обезжелезивания воды и комплектующего к ним оборудования для нужд муниципального образования Зональненское сельское поселение»</t>
  </si>
  <si>
    <t>7.2.1.1.</t>
  </si>
  <si>
    <t>7.2.1.2.</t>
  </si>
  <si>
    <t>7.2.1.3.</t>
  </si>
  <si>
    <t>7.2.1.4.</t>
  </si>
  <si>
    <t>7.2.1.5.</t>
  </si>
  <si>
    <t>7.2.1.6.</t>
  </si>
  <si>
    <t>7.2.1.7.</t>
  </si>
  <si>
    <t>7.2.1.8.</t>
  </si>
  <si>
    <t>7.2.1.9.</t>
  </si>
  <si>
    <t>7.2.1.10.</t>
  </si>
  <si>
    <t>7.2.1.11.</t>
  </si>
  <si>
    <t>7.2.1.12.</t>
  </si>
  <si>
    <t>7.2.1.13.</t>
  </si>
  <si>
    <t>7.2.1.14.</t>
  </si>
  <si>
    <t>7.2.1.15.</t>
  </si>
  <si>
    <t>Мероприятие 2. «Выполнение работ по сносу опасных тополей в Зоркальцевском сельском поселении, входящем в состав Томского района»</t>
  </si>
  <si>
    <t>Мероприятие 3. «Выполнение работ по сносу опасных тополей в Рыбаловском  сельском поселении, входящем в состав Томского района»</t>
  </si>
  <si>
    <t>Мероприятие 4. «Выполнение работ по сносу опасных тополей в Зональненском сельском поселении, входящем в состав Томского района»</t>
  </si>
  <si>
    <t>Мероприятие 5. « Создание условий для управления многоквартирными домами в муниципальном образовании «Томский район»</t>
  </si>
  <si>
    <t>Мероприятие 23. «Ремонт автомобильных дорог общего пользования местного значения в границах Корниловского поселения, дорожная сеть с. Корнилово по адресу: Томская область, Томский район, с. Корнилово, пер. Строительный»</t>
  </si>
  <si>
    <r>
      <t>Мероприятие 40. «Ремонт автомобильных дорог общего пользования местного значения в границах Спасского сельского поселения: Томская область, Томский район, с.Батурино, ул. Якунинская</t>
    </r>
    <r>
      <rPr>
        <sz val="9"/>
        <color rgb="FF000000"/>
        <rFont val="Times New Roman"/>
        <family val="1"/>
        <charset val="204"/>
      </rPr>
      <t>»</t>
    </r>
  </si>
  <si>
    <r>
      <t>Мероприятие 41. «Ремонт автомобильных дорог общего пользования местного значения в границах Спасского сельского поселения: Томская область, Томский район, с.Вершинино, пер.Новый</t>
    </r>
    <r>
      <rPr>
        <sz val="9"/>
        <color rgb="FF000000"/>
        <rFont val="Times New Roman"/>
        <family val="1"/>
        <charset val="204"/>
      </rPr>
      <t>»</t>
    </r>
  </si>
  <si>
    <r>
      <t>Мероприятие 42. «Ремонт автомобильных дорог общего пользования местного значения в границах Турунтаевского сельского поселения: Дорожная сеть с.Турунтаево, ул.Школьная от дома №4а до №24 до №28, Томский район, Томская область</t>
    </r>
    <r>
      <rPr>
        <sz val="9"/>
        <color rgb="FF000000"/>
        <rFont val="Times New Roman"/>
        <family val="1"/>
        <charset val="204"/>
      </rPr>
      <t>»</t>
    </r>
  </si>
  <si>
    <r>
      <t>Мероприятие 43. «Ремонт автомобильной дороги общего пользования местного значения в границах муниципального образования "Томский район": "Подъезд от а/дороги г.Томск-п.Самусь к с.Петропавловка"</t>
    </r>
    <r>
      <rPr>
        <sz val="9"/>
        <color rgb="FF000000"/>
        <rFont val="Times New Roman"/>
        <family val="1"/>
        <charset val="204"/>
      </rPr>
      <t>»</t>
    </r>
  </si>
  <si>
    <r>
      <t>Мероприятие 44. «</t>
    </r>
    <r>
      <rPr>
        <sz val="9"/>
        <color rgb="FF000000"/>
        <rFont val="Times New Roman"/>
        <family val="1"/>
        <charset val="204"/>
      </rPr>
      <t>Ремонт автомобильной дороги общего пользования местного значения в границах муниципального образования "Томский район": "Подъезд от с.Зоркальцево к д.Березкино"»</t>
    </r>
  </si>
  <si>
    <r>
      <t>Мероприятие 45. «</t>
    </r>
    <r>
      <rPr>
        <sz val="9"/>
        <color rgb="FF000000"/>
        <rFont val="Times New Roman"/>
        <family val="1"/>
        <charset val="204"/>
      </rPr>
      <t>Ремонт автомобильных дорог общего пользования местного значения в границах муниципального образования «Томский район»: «Подъезд от а/дороги с.Малиновка-Леспромхоз к д.Москали»</t>
    </r>
  </si>
  <si>
    <r>
      <t>Мероприятие 46. «</t>
    </r>
    <r>
      <rPr>
        <sz val="9"/>
        <color rgb="FF000000"/>
        <rFont val="Times New Roman"/>
        <family val="1"/>
        <charset val="204"/>
      </rPr>
      <t>Ремонт автомобильных дорог общего пользования местного значения в границах муниципального образования «Томский район»: «с.Межениновка – п.Заречный»</t>
    </r>
  </si>
  <si>
    <r>
      <t>Мероприятие 47. «</t>
    </r>
    <r>
      <rPr>
        <sz val="9"/>
        <color rgb="FF000000"/>
        <rFont val="Times New Roman"/>
        <family val="1"/>
        <charset val="204"/>
      </rPr>
      <t>Ремонт автомобильных дорог общего пользования местного значения в границах муниципального образования «Томский район»: «Подъезд от с.Итатка до с.Томское»</t>
    </r>
  </si>
  <si>
    <r>
      <t>Мероприятие 48. «</t>
    </r>
    <r>
      <rPr>
        <sz val="9"/>
        <color rgb="FF000000"/>
        <rFont val="Times New Roman"/>
        <family val="1"/>
        <charset val="204"/>
      </rPr>
      <t>Ремонт автомобильных дорог общего пользования местного значения в границах муниципального образования «Томский район»: «Подъезд от д.Петрово к д.Борики»</t>
    </r>
  </si>
  <si>
    <r>
      <t>Мероприятие 49. «</t>
    </r>
    <r>
      <rPr>
        <sz val="9"/>
        <color rgb="FF000000"/>
        <rFont val="Times New Roman"/>
        <family val="1"/>
        <charset val="204"/>
      </rPr>
      <t>Ремонт автомобильных дорог общего пользования местного значения в границах муниципального образования «Томский район»: «Подъезд от с.Октябрьское к д.Ущерб»</t>
    </r>
  </si>
  <si>
    <r>
      <t>Мероприятие 50. «</t>
    </r>
    <r>
      <rPr>
        <sz val="9"/>
        <color rgb="FF000000"/>
        <rFont val="Times New Roman"/>
        <family val="1"/>
        <charset val="204"/>
      </rPr>
      <t>Ремонт автомобильных дорог общего пользования местного значения в границах муниципального образования «Томский район»: «</t>
    </r>
    <r>
      <rPr>
        <sz val="9"/>
        <color theme="1"/>
        <rFont val="Times New Roman"/>
        <family val="1"/>
        <charset val="204"/>
      </rPr>
      <t xml:space="preserve"> с.Межениновка – п.Смена</t>
    </r>
    <r>
      <rPr>
        <sz val="9"/>
        <color rgb="FF000000"/>
        <rFont val="Times New Roman"/>
        <family val="1"/>
        <charset val="204"/>
      </rPr>
      <t>»</t>
    </r>
  </si>
  <si>
    <r>
      <t>Мероприятие 51.« Оказание услуг по осуществлению строительного контроля по объекту  «</t>
    </r>
    <r>
      <rPr>
        <sz val="9"/>
        <color rgb="FF000000"/>
        <rFont val="Times New Roman"/>
        <family val="1"/>
        <charset val="204"/>
      </rPr>
      <t>Ремонт автомобильных дорог общего пользования местного значения в границах Воронинского сельского поселения:Томская область, Томский район, д.Воронино, ул.Лесная»</t>
    </r>
  </si>
  <si>
    <r>
      <t>Мероприятие 52.« Оказание услуг по осуществлению строительного контроля по объекту  «Ремонт автомобильных дорог общего пользования местного значения в границах Воронинского сельского поселения:Томская область, Томский район, с.Семилужки, ул.Кедровая</t>
    </r>
    <r>
      <rPr>
        <sz val="9"/>
        <color rgb="FF000000"/>
        <rFont val="Times New Roman"/>
        <family val="1"/>
        <charset val="204"/>
      </rPr>
      <t>»</t>
    </r>
  </si>
  <si>
    <r>
      <t>Мероприятие 53. « Оказание услуг по осуществлению строительного контроля по объекту «Ремонт автомобильных дорог общего пользования местного значения в границах Воронинского сельского поселения:Томская область, Томский район, с.Семилужки, ул.Иркутский тракт</t>
    </r>
    <r>
      <rPr>
        <sz val="9"/>
        <color rgb="FF000000"/>
        <rFont val="Times New Roman"/>
        <family val="1"/>
        <charset val="204"/>
      </rPr>
      <t>»</t>
    </r>
  </si>
  <si>
    <r>
      <t>Мероприятие 54. « Оказание услуг по осуществлению строительного контроля по объекту «Ремонт автомобильных дорог общего пользования местного значения в границах Воронинского сельского поселения:Томская область, Томский район, с.Семилужки, ул.Новая Нагорная</t>
    </r>
    <r>
      <rPr>
        <sz val="9"/>
        <color rgb="FF000000"/>
        <rFont val="Times New Roman"/>
        <family val="1"/>
        <charset val="204"/>
      </rPr>
      <t>»</t>
    </r>
  </si>
  <si>
    <r>
      <t>Мероприятие 55.« Оказание услуг по осуществлению строительного контроля по объекту  «Ремонт автомобильных дорог общего пользования местного значения в границах Воронинского сельского поселения:Томская область, Томский район, с.Семилужки, ул.Новая</t>
    </r>
    <r>
      <rPr>
        <sz val="9"/>
        <color rgb="FF000000"/>
        <rFont val="Times New Roman"/>
        <family val="1"/>
        <charset val="204"/>
      </rPr>
      <t>»</t>
    </r>
  </si>
  <si>
    <r>
      <t>Мероприятие 56« Оказание услуг по осуществлению строительного контроля по объекту  «Ремонт автомобильных дорог общего пользования местного значения в границах Заречного сельского поселения: дорожная сеть д.Кисловка, ул.Сосновая от примыкания к центральному дорожному проезду до дома №6 по ул.Мира, ул.Советская от маг. "Мечта" до дома №33, Томский район, Томская область</t>
    </r>
    <r>
      <rPr>
        <sz val="9"/>
        <color rgb="FF000000"/>
        <rFont val="Times New Roman"/>
        <family val="1"/>
        <charset val="204"/>
      </rPr>
      <t>»</t>
    </r>
  </si>
  <si>
    <r>
      <t>Мероприятие 57. « Оказание услуг по осуществлению строительного контроля по объекту «Ремонт автомобильных дорог общего пользования местного значения в границах Заречного сельского поселения: дорожная сеть д.Барабинка, пер.Садовый от №9 до пересечения с ул.Лесной, Томский район, Томская область</t>
    </r>
    <r>
      <rPr>
        <sz val="9"/>
        <color rgb="FF000000"/>
        <rFont val="Times New Roman"/>
        <family val="1"/>
        <charset val="204"/>
      </rPr>
      <t>»</t>
    </r>
  </si>
  <si>
    <r>
      <t>Мероприятие 58.« Оказание услуг по осуществлению строительного контроля по объекту  «Ремонт автомобильных дорог общего пользования местного значения в границах Заречного сельского поселения: дорожная сеть д.Кафтанчиково, ул.Новая на участке от ул.Коммунистической до №18, Томский район, Томская область</t>
    </r>
    <r>
      <rPr>
        <sz val="9"/>
        <color rgb="FF000000"/>
        <rFont val="Times New Roman"/>
        <family val="1"/>
        <charset val="204"/>
      </rPr>
      <t>»</t>
    </r>
  </si>
  <si>
    <r>
      <t>Мероприятие 59.« Оказание услуг по осуществлению строительного контроля по объекту  «Ремонт автомобильных дорог общего пользования местного значения в границах Зоркальцевского сельского поселения: дорожная сеть с.Зоркальцево, ул.Совхозная от ул.Южной до дома №12, с.Зоркальцево, Томский район, Томская область</t>
    </r>
    <r>
      <rPr>
        <sz val="9"/>
        <color rgb="FF000000"/>
        <rFont val="Times New Roman"/>
        <family val="1"/>
        <charset val="204"/>
      </rPr>
      <t>»</t>
    </r>
  </si>
  <si>
    <r>
      <t>Мероприятие 60.« Оказание услуг по осуществлению строительного контроля по объекту  «Ремонт автомобильных дорог общего пользования местного значения в границах Зоркальцевского сельского поселения: дорожная сеть д.Березкино, ул.Сибирская от дома №24а до дома №15, д.Березкино, Томский район, Томская область</t>
    </r>
    <r>
      <rPr>
        <sz val="9"/>
        <color rgb="FF000000"/>
        <rFont val="Times New Roman"/>
        <family val="1"/>
        <charset val="204"/>
      </rPr>
      <t>»</t>
    </r>
  </si>
  <si>
    <r>
      <t>Мероприятие 61.« Оказание услуг по осуществлению строительного контроля по объекту  «Ремонт автомобильных дорог общего пользования местного значения в границах Итатского сельского поселения: Томская область, Томский район, с.Итатка, ул.Береговая, д. №1-20</t>
    </r>
    <r>
      <rPr>
        <sz val="9"/>
        <color rgb="FF000000"/>
        <rFont val="Times New Roman"/>
        <family val="1"/>
        <charset val="204"/>
      </rPr>
      <t>»</t>
    </r>
  </si>
  <si>
    <r>
      <t>Мероприятие 62.« Оказание услуг по осуществлению строительного контроля по объекту  «Ремонт автомобильных дорог общего пользования местного значения в границах Калтайского сельского поселения: дорожная сеть с.Калтай, ул.Ленина, от д. № 45 до д.№ 75 Томского района, Томской области</t>
    </r>
    <r>
      <rPr>
        <sz val="9"/>
        <color rgb="FF000000"/>
        <rFont val="Times New Roman"/>
        <family val="1"/>
        <charset val="204"/>
      </rPr>
      <t>»</t>
    </r>
  </si>
  <si>
    <r>
      <t>Мероприятие 63.« Оказание услуг по осуществлению строительного контроля по объекту  «Ремонт автомобильных дорог общего пользования местного значения в границах Копыловского сельского поселения: дорожная сеть п.Рассвет, Томская область, Томский район, п.Рассвет, от автомобильной дороги "Подьезд к д.Конинино" до ул.ЗРУ</t>
    </r>
    <r>
      <rPr>
        <sz val="9"/>
        <color rgb="FF000000"/>
        <rFont val="Times New Roman"/>
        <family val="1"/>
        <charset val="204"/>
      </rPr>
      <t>»</t>
    </r>
  </si>
  <si>
    <r>
      <t>Мероприятие 64« Оказание услуг по осуществлению строительного контроля по объекту  «Ремонт автомобильных дорог общего пользования местного значения в границах Корниловского сельского поселения: дорожная сеть с.Корнилово</t>
    </r>
    <r>
      <rPr>
        <sz val="9"/>
        <color rgb="FF000000"/>
        <rFont val="Times New Roman"/>
        <family val="1"/>
        <charset val="204"/>
      </rPr>
      <t>»</t>
    </r>
  </si>
  <si>
    <r>
      <t>Мероприятие 65.« Оказание услуг по осуществлению строительного контроля по объекту  «Ремонт автомобильных дорог общего пользования местного значения в границах Малиновского сельского поселения, с.Александровское Томского района, Томской области, ул.Стадионная, д. 4 - 14, переулок от ул.Стадионной, д. 14 до ул.Чапаева, д. 2, ул.Чапаева, д. 2 - д. 10</t>
    </r>
    <r>
      <rPr>
        <sz val="9"/>
        <color rgb="FF000000"/>
        <rFont val="Times New Roman"/>
        <family val="1"/>
        <charset val="204"/>
      </rPr>
      <t>»</t>
    </r>
  </si>
  <si>
    <r>
      <t>Мероприятие 66« Оказание услуг по осуществлению строительного контроля по объекту  «Ремонт автомобильных дорог общего пользования местного значения в границах Межениновского сельского поселения: дорожная сеть с.Межениновка, ул.Первомайская от №16 до №22 Томский район, Томская область, проезд к остановочному комплексу с.Межениновка</t>
    </r>
    <r>
      <rPr>
        <sz val="9"/>
        <color rgb="FF000000"/>
        <rFont val="Times New Roman"/>
        <family val="1"/>
        <charset val="204"/>
      </rPr>
      <t>»</t>
    </r>
  </si>
  <si>
    <r>
      <t>Мероприятие 67. « Оказание услуг по осуществлению строительного контроля по объекту «Ремонт автомобильных дорог общего пользования местного значения в границах Межениновского сельского поселения: дорожная сеть п.Басандайка, ул.Путевая от № 7 до № 17, ул.Мира от № 2 до № 10, Томский район, Томская область</t>
    </r>
    <r>
      <rPr>
        <sz val="9"/>
        <color rgb="FF000000"/>
        <rFont val="Times New Roman"/>
        <family val="1"/>
        <charset val="204"/>
      </rPr>
      <t>»</t>
    </r>
  </si>
  <si>
    <r>
      <t>Мероприятие 68.« Оказание услуг по осуществлению строительного контроля по объекту  «Ремонт автомобильных дорог общего пользования местного значения в границах Мирненского сельского поселения: "дорожная сеть д.Большое Протопопово, ул.Кедровая, мкр.Авиатор II ул.Лесная, ул.Арбатская, о/л Восход, ул.Новоселов Томской области, Томского района</t>
    </r>
    <r>
      <rPr>
        <sz val="9"/>
        <color rgb="FF000000"/>
        <rFont val="Times New Roman"/>
        <family val="1"/>
        <charset val="204"/>
      </rPr>
      <t>»</t>
    </r>
  </si>
  <si>
    <r>
      <t>Мероприятие 69.« Оказание услуг по осуществлению строительного контроля по объекту  «Ремонт автомобильных дорог общего пользования местного значения в границах Наумовского сельского поселения: дорожная сеть с.Петропавловка, ул.Новостройка от въезда в село до перекрестка 102м и от перекрестка 8м, ул.Дачная от автобусной остановки на перекрестке ул.Новостройка до конца участка 177м, поворот дороги протяженностью 105м, ул.Дачная до перекрестка 90м, Томский район, Томская область.</t>
    </r>
    <r>
      <rPr>
        <sz val="9"/>
        <color rgb="FF000000"/>
        <rFont val="Times New Roman"/>
        <family val="1"/>
        <charset val="204"/>
      </rPr>
      <t>»</t>
    </r>
  </si>
  <si>
    <r>
      <t>Мероприятие 70.« Оказание услуг по осуществлению строительного контроля по объекту  «Ремонт автомобильных дорог общего пользования местного значения в границах Новорождественского сельского поселения: "дорожная сеть с.Новорождественское" Томский район, Томской области, с.Новорождественское, ул.Октябрьская д. №31 - №51</t>
    </r>
    <r>
      <rPr>
        <sz val="9"/>
        <color rgb="FF000000"/>
        <rFont val="Times New Roman"/>
        <family val="1"/>
        <charset val="204"/>
      </rPr>
      <t>»</t>
    </r>
  </si>
  <si>
    <r>
      <t>Мероприятие 71.« Оказание услуг по осуществлению строительного контроля по объекту  «Ремонт автомобильных дорог общего пользования местного значения в границах Новорождественского сельского поселения: "дорожная сеть д.Мазалово" Томский район, Томской области, д.Мазалово, ул.Галины Николаевой д. 2 - 10</t>
    </r>
    <r>
      <rPr>
        <sz val="9"/>
        <color rgb="FF000000"/>
        <rFont val="Times New Roman"/>
        <family val="1"/>
        <charset val="204"/>
      </rPr>
      <t>»</t>
    </r>
  </si>
  <si>
    <r>
      <t>Мероприятие 72.« Оказание услуг по осуществлению строительного контроля по объекту  «Ремонт автомобильных дорог общего пользования местного значения в границах Рыбаловского сельского поселения: "Дорожная сеть с.Рыбалово", ул.Советская от дома №3 до перекрестка с ул.Пионерской; ул.Первомайская от дома №15 до дома №29, Томский район, Томская область</t>
    </r>
    <r>
      <rPr>
        <sz val="9"/>
        <color rgb="FF000000"/>
        <rFont val="Times New Roman"/>
        <family val="1"/>
        <charset val="204"/>
      </rPr>
      <t>»</t>
    </r>
  </si>
  <si>
    <r>
      <t>Мероприятие 73.« Оказание услуг по осуществлению строительного контроля по объекту  «Ремонт автомобильных дорог общего пользования местного значения в границах Спасского сельского поселения: Томская область, Томский район, с.Батурино, подъезд к детскому саду</t>
    </r>
    <r>
      <rPr>
        <sz val="9"/>
        <color rgb="FF000000"/>
        <rFont val="Times New Roman"/>
        <family val="1"/>
        <charset val="204"/>
      </rPr>
      <t>»</t>
    </r>
  </si>
  <si>
    <r>
      <t>Мероприятие 74.« Оказание услуг по осуществлению строительного контроля по объекту  «Ремонт автомобильных дорог общего пользования местного значения в границах Спасского сельского поселения: Томская область, Томский район, с.Батурино, проезд между ул.Гагарина и ул.Советская</t>
    </r>
    <r>
      <rPr>
        <sz val="9"/>
        <color rgb="FF000000"/>
        <rFont val="Times New Roman"/>
        <family val="1"/>
        <charset val="204"/>
      </rPr>
      <t>»</t>
    </r>
  </si>
  <si>
    <r>
      <t>Мероприятие 75.« Оказание услуг по осуществлению строительного контроля по объекту  «Ремонт автомобильных дорог общего пользования местного значения в границах Спасского сельского поселения: Томская область, Томский район, с.Батурино, ул. Якунинская</t>
    </r>
    <r>
      <rPr>
        <sz val="9"/>
        <color rgb="FF000000"/>
        <rFont val="Times New Roman"/>
        <family val="1"/>
        <charset val="204"/>
      </rPr>
      <t>»</t>
    </r>
  </si>
  <si>
    <r>
      <t>Мероприятие 76. « Оказание услуг по осуществлению строительного контроля по объекту «Ремонт автомобильных дорог общего пользования местного значения в границах Спасского сельского поселения: Томская область, Томский район, с.Вершинино, пер.Новый</t>
    </r>
    <r>
      <rPr>
        <sz val="9"/>
        <color rgb="FF000000"/>
        <rFont val="Times New Roman"/>
        <family val="1"/>
        <charset val="204"/>
      </rPr>
      <t>»</t>
    </r>
  </si>
  <si>
    <r>
      <t>Мероприятие 77.« Оказание услуг по осуществлению строительного контроля по объекту  «Ремонт автомобильных дорог общего пользования местного значения в границах Турунтаевского сельского поселения: Дорожная сеть с.Турунтаево, ул.Школьная от дома №4а до №24 до №28, Томский район, Томская область</t>
    </r>
    <r>
      <rPr>
        <sz val="9"/>
        <color rgb="FF000000"/>
        <rFont val="Times New Roman"/>
        <family val="1"/>
        <charset val="204"/>
      </rPr>
      <t>»</t>
    </r>
  </si>
  <si>
    <r>
      <t>Мероприятие 78.« Оказание услуг по осуществлению строительного контроля по объекту  «Ремонт автомобильной дороги общего пользования местного значения в границах муниципального образования "Томский район": "Подъезд от а/дороги г.Томск-п.Самусь к с.Петропавловка"</t>
    </r>
    <r>
      <rPr>
        <sz val="9"/>
        <color rgb="FF000000"/>
        <rFont val="Times New Roman"/>
        <family val="1"/>
        <charset val="204"/>
      </rPr>
      <t>»</t>
    </r>
  </si>
  <si>
    <r>
      <t>Мероприятие 79« Оказание услуг по осуществлению строительного контроля по объекту  «</t>
    </r>
    <r>
      <rPr>
        <sz val="9"/>
        <color rgb="FF000000"/>
        <rFont val="Times New Roman"/>
        <family val="1"/>
        <charset val="204"/>
      </rPr>
      <t>Ремонт автомобильной дороги общего пользования местного значения в границах муниципального образования "Томский район": "Подъезд от с.Зоркальцево к д.Березкино"»</t>
    </r>
  </si>
  <si>
    <r>
      <t>Мероприятие 80.« Оказание услуг по осуществлению строительного контроля по объекту  «</t>
    </r>
    <r>
      <rPr>
        <sz val="9"/>
        <color rgb="FF000000"/>
        <rFont val="Times New Roman"/>
        <family val="1"/>
        <charset val="204"/>
      </rPr>
      <t>Ремонт автомобильных дорог общего пользования местного значения в границах муниципального образования «Томский район»: «Подъезд от а/дороги с.Малиновка-Леспромхоз к д.Москали»</t>
    </r>
  </si>
  <si>
    <r>
      <t>Мероприятие 81.« Оказание услуг по осуществлению строительного контроля по объекту  «</t>
    </r>
    <r>
      <rPr>
        <sz val="9"/>
        <color rgb="FF000000"/>
        <rFont val="Times New Roman"/>
        <family val="1"/>
        <charset val="204"/>
      </rPr>
      <t>Ремонт автомобильных дорог общего пользования местного значения в границах муниципального образования «Томский район»: «с.Межениновка – п.Заречный»</t>
    </r>
  </si>
  <si>
    <r>
      <t>Мероприятие 82.« Оказание услуг по осуществлению строительного контроля по объекту  «</t>
    </r>
    <r>
      <rPr>
        <sz val="9"/>
        <color rgb="FF000000"/>
        <rFont val="Times New Roman"/>
        <family val="1"/>
        <charset val="204"/>
      </rPr>
      <t>Ремонт автомобильных дорог общего пользования местного значения в границах муниципального образования «Томский район»: «Подъезд от с.Итатка до с.Томское»</t>
    </r>
  </si>
  <si>
    <r>
      <t>Мероприятие 83.« Оказание услуг по осуществлению строительного контроля по объекту  «</t>
    </r>
    <r>
      <rPr>
        <sz val="9"/>
        <color rgb="FF000000"/>
        <rFont val="Times New Roman"/>
        <family val="1"/>
        <charset val="204"/>
      </rPr>
      <t>Ремонт автомобильных дорог общего пользования местного значения в границах муниципального образования «Томский район»: «Подъезд от д.Петрово к д.Борики»</t>
    </r>
  </si>
  <si>
    <r>
      <t>Мероприятие 84.« Оказание услуг по осуществлению строительного контроля по объекту  «</t>
    </r>
    <r>
      <rPr>
        <sz val="9"/>
        <color rgb="FF000000"/>
        <rFont val="Times New Roman"/>
        <family val="1"/>
        <charset val="204"/>
      </rPr>
      <t>Ремонт автомобильных дорог общего пользования местного значения в границах муниципального образования «Томский район»: «Подъезд от с.Октябрьское к д.Ущерб»</t>
    </r>
  </si>
  <si>
    <r>
      <t>Мероприятие 85.« Оказание услуг по осуществлению строительного контроля по объекту  «</t>
    </r>
    <r>
      <rPr>
        <sz val="9"/>
        <color rgb="FF000000"/>
        <rFont val="Times New Roman"/>
        <family val="1"/>
        <charset val="204"/>
      </rPr>
      <t>Ремонт автомобильных дорог общего пользования местного значения в границах муниципального образования «Томский район»: «</t>
    </r>
    <r>
      <rPr>
        <sz val="9"/>
        <color theme="1"/>
        <rFont val="Times New Roman"/>
        <family val="1"/>
        <charset val="204"/>
      </rPr>
      <t xml:space="preserve"> с.Межениновка – п.Смена</t>
    </r>
    <r>
      <rPr>
        <sz val="9"/>
        <color rgb="FF000000"/>
        <rFont val="Times New Roman"/>
        <family val="1"/>
        <charset val="204"/>
      </rPr>
      <t>»</t>
    </r>
  </si>
  <si>
    <r>
      <t>Мероприятие 86. «Выполнение работ по проведению специального обследования   для ремонта автомобильной дороги</t>
    </r>
    <r>
      <rPr>
        <sz val="9"/>
        <color rgb="FF000000"/>
        <rFont val="Times New Roman"/>
        <family val="1"/>
        <charset val="204"/>
      </rPr>
      <t xml:space="preserve"> «</t>
    </r>
    <r>
      <rPr>
        <sz val="9"/>
        <color theme="1"/>
        <rFont val="Times New Roman"/>
        <family val="1"/>
        <charset val="204"/>
      </rPr>
      <t>Подъезд от с.Зоркальцево к д.Березкино</t>
    </r>
    <r>
      <rPr>
        <sz val="9"/>
        <color rgb="FF000000"/>
        <rFont val="Times New Roman"/>
        <family val="1"/>
        <charset val="204"/>
      </rPr>
      <t>»</t>
    </r>
  </si>
  <si>
    <r>
      <t>Мероприятие 87. «Выполнение работ по проведению специального обследования  для ремонта автомобильной дороги</t>
    </r>
    <r>
      <rPr>
        <sz val="9"/>
        <color rgb="FF000000"/>
        <rFont val="Times New Roman"/>
        <family val="1"/>
        <charset val="204"/>
      </rPr>
      <t xml:space="preserve"> «</t>
    </r>
    <r>
      <rPr>
        <sz val="9"/>
        <color theme="1"/>
        <rFont val="Times New Roman"/>
        <family val="1"/>
        <charset val="204"/>
      </rPr>
      <t>Подъезд от а/дороги г.Томск –с.Межениновка к п.Аэропорт (п.Аэропорт – с.Межениновка)</t>
    </r>
    <r>
      <rPr>
        <sz val="9"/>
        <color rgb="FF000000"/>
        <rFont val="Times New Roman"/>
        <family val="1"/>
        <charset val="204"/>
      </rPr>
      <t>»</t>
    </r>
  </si>
  <si>
    <t>Мероприятия 88. «Обследование и испытание мостового сооружения через р. Самуська на а/дороге общего пользования местного значения в границах муниципального образования "Томский район": подъезд от а/дороги г. Томск - с. Наумовка к Георгиевка»</t>
  </si>
  <si>
    <r>
      <t>Мероприятие 89. «</t>
    </r>
    <r>
      <rPr>
        <sz val="9"/>
        <color rgb="FF000000"/>
        <rFont val="Times New Roman"/>
        <family val="1"/>
        <charset val="204"/>
      </rPr>
      <t>Ремонт автомобильных дорог общего пользования местного значения в границах муниципального образования «Томский район»: подъезд от автодороги г. Томск-с. Наумовка к. д. Георгиевка»</t>
    </r>
  </si>
  <si>
    <t>Мероприятие 90.  «Ремонт автомобильных дорог общего пользования местного значения в границах муниципального образования  «Томский район»: «Подъезд от а/дороги к г. Томск - г. Новосибирск к д. Березовая Речка »</t>
  </si>
  <si>
    <t>Мероприятие 91.  «Ремонт автомобильных дорог общего пользования местного значения в границах муниципального образования  «Томский район»: «Подъезд от а/дороги к г. Томск - Предтеченск к д. Позднеево»</t>
  </si>
  <si>
    <t>8.2.90</t>
  </si>
  <si>
    <t>8.2.91</t>
  </si>
  <si>
    <t>Основное мероприятие 1. «Повышение безопасности населения на территории муниципального образования "Томский район»</t>
  </si>
  <si>
    <t>Задача 11 подпрограммы 4 «Повышение безопасности населения на территории муниципального образования "Томский район»</t>
  </si>
  <si>
    <t>11.1</t>
  </si>
  <si>
    <t>11.2</t>
  </si>
  <si>
    <t>11.2.1</t>
  </si>
  <si>
    <t>мероприятие 34. «Капитальный ремонт  системы водоснабжения с. Корнилово   Томского района Томской области»</t>
  </si>
  <si>
    <t>3.2.38</t>
  </si>
  <si>
    <t>мероприятие 38. «Капитальный ремонт электрооборудования на скважинах и насосной станции в с. Томское Томского района»</t>
  </si>
  <si>
    <t>3.2.39</t>
  </si>
  <si>
    <t>мероприятие 39. «Капитальный ремонт водопроводных сетей в с. Курлек Томского района»</t>
  </si>
  <si>
    <t>3.2.40</t>
  </si>
  <si>
    <t>мероприятие 40. «Капитальный ремонт котельного оборудованияй в д. Мазалово Томского района»</t>
  </si>
  <si>
    <t>мероприятие 18. «Выполнение работ по проведению экспертизы достоверности сметной стоимости по объекту «Консервация объектов водоснабжения и газоснабжения в мкр. Новоспасский, с. Коларово  Томского района Томской области»</t>
  </si>
  <si>
    <t xml:space="preserve">мероприятие 15. «Выполнение работ по техническому освидетельствованию строительных конструкций, техническому обследованию резервуаров котельного оборудования, дымовых труб, строительных конструкций зданий котельных на территории Новорождественского сельского поселения» (Здание, труба, котлы)» </t>
  </si>
  <si>
    <t>1.2.43.</t>
  </si>
  <si>
    <t>мероприятие 43. «Содержание автомобильных дорог вне границ населённых пунктов в границах муниципального района «Нанесение дорожной разметки на участке дороги «Подъезд от с. Зоркальцево к д. Березкино»</t>
  </si>
  <si>
    <t xml:space="preserve"> 
Основное мероприятие 1. «Организация строительства газораспределительных сетей на территории Томского района», в том числе:
</t>
  </si>
  <si>
    <t xml:space="preserve">
Мероприятие 3. «Комплексная компактная застройка МКР «Мирный» Мирненского сельского поселения Томского района Инженерная инфраструктура. Корректировка Сети газоснабжения (II очередь, 4 этап)»
</t>
  </si>
  <si>
    <t xml:space="preserve">Мероприятие 5 «Газоснабжение ЖСК «Крещенский» в районе с. Корнилово Томского района Томской области» </t>
  </si>
  <si>
    <t>Мероприятие 2. «Изготовление схем газоснабжения населенного пункта, выполнение гидравлических расчетов по объекту "Газоснабжение с. Корнилово Томского района Томской области"»</t>
  </si>
  <si>
    <r>
      <t>мероприятие 6. «Разработка проектно-сметной документации по объекту «Строительство канализационных очистных сооружений мощностью 120 м</t>
    </r>
    <r>
      <rPr>
        <vertAlign val="superscript"/>
        <sz val="9"/>
        <color rgb="FF000000"/>
        <rFont val="Times New Roman"/>
        <family val="1"/>
        <charset val="204"/>
      </rPr>
      <t>3</t>
    </r>
    <r>
      <rPr>
        <sz val="9"/>
        <color rgb="FF000000"/>
        <rFont val="Times New Roman"/>
        <family val="1"/>
        <charset val="204"/>
      </rPr>
      <t>/сут. в д. Нелюбино Томского района Томской области»</t>
    </r>
  </si>
  <si>
    <r>
      <t>мероприятие 15. «Подготовка технико-экономического обоснования по объекту «Строительство канализационных очистных сооружений мощностью 120 м</t>
    </r>
    <r>
      <rPr>
        <vertAlign val="superscript"/>
        <sz val="9"/>
        <color rgb="FF000000"/>
        <rFont val="Times New Roman"/>
        <family val="1"/>
        <charset val="204"/>
      </rPr>
      <t>3</t>
    </r>
    <r>
      <rPr>
        <sz val="9"/>
        <color rgb="FF000000"/>
        <rFont val="Times New Roman"/>
        <family val="1"/>
        <charset val="204"/>
      </rPr>
      <t>/сут. в д. Нелюбино Томского района Томской области»</t>
    </r>
  </si>
  <si>
    <t>11.2.5.</t>
  </si>
  <si>
    <t>12.2.5.</t>
  </si>
  <si>
    <t>12.2.6.</t>
  </si>
  <si>
    <t>Мероприятие 6  «Подготовка цифровых топографических планов для выполнения документации по планировке территории населённого пункта п.Зональная Станция Зональненского сельского поселения»</t>
  </si>
  <si>
    <t>1.2.44.</t>
  </si>
  <si>
    <t>мероприятие 44. «Содержание автомобильных дорог вне границ населённых пунктов в границах муниципального района «с.Богашево – д.Вороново»</t>
  </si>
  <si>
    <t>6.2.39.</t>
  </si>
  <si>
    <t>8.2.92</t>
  </si>
  <si>
    <t>Мероприятие 92.  «Ремонт автомобильных дорог общего пользования местного значения в границах муниципального образования  «Томский район»: «Подъезд от а/дороги к г. Томск -г. Новосибирск к д. Березовая речка»</t>
  </si>
  <si>
    <t>Подпрограмма 5. «Стимулирование развития жилищного строительства в Томском районе»</t>
  </si>
  <si>
    <t>Задача 1 подпрограммы 5. Реализация проекта «Губернаторская ипотека на территории Томского района», в том числе:</t>
  </si>
  <si>
    <t>1.2</t>
  </si>
  <si>
    <t>1.2.1</t>
  </si>
  <si>
    <t>Итого по подпрограмме 5</t>
  </si>
  <si>
    <t>Основное мероприятие 1. Реализация проекта «Губернаторская ипотека на территории Томского района», в том числе:</t>
  </si>
  <si>
    <t>Подпрограмма 6. «Формирование комфортной среды в Томском районе на 2016-2020 годы»</t>
  </si>
  <si>
    <t>Задача 1. Благоустройство дворовых территорий многоквартирных домов и наиболее посещаемых муниципальных территорий общего пользования Томского района, в том числе:</t>
  </si>
  <si>
    <t>Основное мероприятие 1. «Формирование комфортной среды в Томском районе», в том числе:, в том числе:</t>
  </si>
  <si>
    <t>1.2.2</t>
  </si>
  <si>
    <t>1.2.3</t>
  </si>
  <si>
    <t>Итого по подпрограмме 6</t>
  </si>
  <si>
    <t>Мероприятие 2. «Приобретение в муниципальную собственность газораспределительных сетей на территории Томского района»</t>
  </si>
  <si>
    <t>Мероприятия 39. «Разработка проектов организации движения автомобильных дорог общего пользования находящихся в собственности муниципального образования "Томский район" с формированием информационного банка дорожных данных»</t>
  </si>
  <si>
    <t>6.2.40.</t>
  </si>
  <si>
    <t>8.2.93</t>
  </si>
  <si>
    <t>8.2.94</t>
  </si>
  <si>
    <t>8.2.95</t>
  </si>
  <si>
    <t>8.2.96</t>
  </si>
  <si>
    <t>8.2.97</t>
  </si>
  <si>
    <t>8.2.98</t>
  </si>
  <si>
    <t>8.2.99</t>
  </si>
  <si>
    <t>8.2.100</t>
  </si>
  <si>
    <t>8.2.101</t>
  </si>
  <si>
    <t>8.2.102</t>
  </si>
  <si>
    <t>8.2.103</t>
  </si>
  <si>
    <t>8.2.104</t>
  </si>
  <si>
    <t>8.2.105</t>
  </si>
  <si>
    <t>8.2.106</t>
  </si>
  <si>
    <t>8.2.107</t>
  </si>
  <si>
    <t>8.2.108</t>
  </si>
  <si>
    <t>8.2.109</t>
  </si>
  <si>
    <t>8.2.110</t>
  </si>
  <si>
    <t>8.2.111</t>
  </si>
  <si>
    <t>8.2.112</t>
  </si>
  <si>
    <t>8.2.113</t>
  </si>
  <si>
    <t>8.2.114</t>
  </si>
  <si>
    <t>8.2.115</t>
  </si>
  <si>
    <t>8.2.116</t>
  </si>
  <si>
    <t>8.2.117</t>
  </si>
  <si>
    <t>8.2.118</t>
  </si>
  <si>
    <t>8.2.119</t>
  </si>
  <si>
    <t>8.2.120</t>
  </si>
  <si>
    <t>8.2.121</t>
  </si>
  <si>
    <t>8.2.122</t>
  </si>
  <si>
    <t>8.2.123</t>
  </si>
  <si>
    <t>8.2.124</t>
  </si>
  <si>
    <t>8.2.125</t>
  </si>
  <si>
    <t>8.2.126</t>
  </si>
  <si>
    <t>8.2.127</t>
  </si>
  <si>
    <t>8.2.128</t>
  </si>
  <si>
    <t>8.2.129</t>
  </si>
  <si>
    <t>8.2.130</t>
  </si>
  <si>
    <t>8.2.131</t>
  </si>
  <si>
    <t>8.2.132</t>
  </si>
  <si>
    <t>8.2.133</t>
  </si>
  <si>
    <t>8.2.134</t>
  </si>
  <si>
    <t>8.2.135</t>
  </si>
  <si>
    <t>8.2.136</t>
  </si>
  <si>
    <t>8.2.137</t>
  </si>
  <si>
    <t>8.2.138</t>
  </si>
  <si>
    <t>8.2.139</t>
  </si>
  <si>
    <t>8.2.140</t>
  </si>
  <si>
    <t>8.2.141</t>
  </si>
  <si>
    <t>8.2.142</t>
  </si>
  <si>
    <t>8.2.143</t>
  </si>
  <si>
    <t>8.2.144</t>
  </si>
  <si>
    <t>8.2.145</t>
  </si>
  <si>
    <t>8.2.146</t>
  </si>
  <si>
    <t>8.2.147</t>
  </si>
  <si>
    <t>8.2.148</t>
  </si>
  <si>
    <t>8.2.149</t>
  </si>
  <si>
    <t>8.2.150</t>
  </si>
  <si>
    <t>8.2.151</t>
  </si>
  <si>
    <t>8.2.152</t>
  </si>
  <si>
    <t>8.2.153</t>
  </si>
  <si>
    <t>8.2.154</t>
  </si>
  <si>
    <t>8.2.155</t>
  </si>
  <si>
    <t>8.2.156</t>
  </si>
  <si>
    <t>8.2.157</t>
  </si>
  <si>
    <t>8.2.158</t>
  </si>
  <si>
    <t>Мероприятие 94.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Воронинское сельское поселение, д.Воронино, ул.Центральная от дома №57 до дома №28</t>
  </si>
  <si>
    <t>Мероприятие 95.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Заречное сельское поселение, д.Барабинка, пер.Садовый от дома №10 до ул.Садовой</t>
  </si>
  <si>
    <t>Мероприятие 96.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Заречное сельское поселение, с.Тахтамышево, проезд от ул.Сибирской до ул.Фабричной</t>
  </si>
  <si>
    <t>Мероприятие 97.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Заречное сельское поселение, д.Кисловка, пер.Подгорный от ул.Прямой до ул.Советской, ул.Советская от пер.Подгорного до дома №51</t>
  </si>
  <si>
    <t>Мероприятие 98.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Зональненское сельское поселение, п.Зональная Станция, ул.Строительная от дома №15 до ул.Тихой, ул.Тихая от ул.Строительной до дома №32</t>
  </si>
  <si>
    <t>Мероприятие 99.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Зоркальцевское сельское поселение, д.Нелюбино, ул.Школьная от ул.Рабочей до ул.Мира</t>
  </si>
  <si>
    <t>Мероприятие 100.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Зоркальцевское сельское поселение, с.Зоркальцево, ул.Клубная от дома №2а до ул.Совхозной</t>
  </si>
  <si>
    <t>Мероприятие 101.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Итатское сельское поселение, с.Итатка, ул.Болотная от ул.Степной до ул.Наречной</t>
  </si>
  <si>
    <t>Мероприятие 102.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Калтайское сельское поселение, с.Курлек, ул.Трактовая от школы до дома №9</t>
  </si>
  <si>
    <t>Мероприятие 103. Ремонт автомобильных дорог общего пользования местного значения в границах Копыловского сельского поселения: дорожная сеть п.Копылово. Томская область, Томский район, п.Копылово, ул.Набережная и ул.Ленина</t>
  </si>
  <si>
    <t>Мероприятие 104.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Корниловское сельское поселение, с.Корнилово, ул.Рыкуна от ул.Гагарина до ул.Карьерной</t>
  </si>
  <si>
    <t>Мероприятие 105.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Малиновское сельское поселение, пос.Заречный, ул.Заречная от дома №17 до дома №15а</t>
  </si>
  <si>
    <t>Мероприятие 106.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Малиновское сельское поселение, с.Малиновка, ул.Пушкина от магазина "Русское поле" до дома №1</t>
  </si>
  <si>
    <t>Мероприятие 107.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Межениновское сельское поселение, с.Межениновка, ул.Ленина от дома №1 до ул.Первомайской</t>
  </si>
  <si>
    <t>Мероприятие 108.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Межениновское сельское поселение, п.Басандайка, ул.Мира от дома №10 до ул.Садовой, ул.Садовая от ул.Мира до ул.Трудовой</t>
  </si>
  <si>
    <t>Мероприятие 109.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Мирненское сельское поселение, д.Плотниково, ул.Кедровая от пер.Молодежного до ул.Рабочей, ул.Рабочая от ул.Кедровой до дома №32</t>
  </si>
  <si>
    <t>Мероприятие 110.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Моряковское сельское поселение, с.Моряковский Затон, ул.Гагарина от ул.Советской до дома по адресу ул.Ленина, 3; пер.2-й Парковский от ул.Парковской до ул.Панфилова</t>
  </si>
  <si>
    <t>Мероприятие 111.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Наумовское сельское поселение, с.Наумовка, проезд от ул.Пролетарской до дома по адресу ул.Пролетарская, 40/1</t>
  </si>
  <si>
    <t>Мероприятие 112. Ремонт автомобильных дорог общего пользования местного значения в границах Новорождественского сельского поселения: "дорожная сеть с.Новорождественское" Томский район, Томской области, с.Новорождественское, ул.Октябрьская, д. 28-31</t>
  </si>
  <si>
    <t>Мероприятие 113. Ремонт автомобильных дорог общего пользования местного значения в границах Новорождественского сельского поселения: "дорожная сеть с.Новорождественское" Томский район, Томской области, с.Новорождественское, пер.Школьный от №4 до ул.Советской, №54</t>
  </si>
  <si>
    <t>Мероприятие 114. Ремонт автомобильных дорог общего пользования местного значения в границах Новорождественского сельского поселения: "дорожная сеть д.Мазалово" Томский район, Томской области, д.Мазалово, ул.Галины Николаевой, д. 1а-6</t>
  </si>
  <si>
    <t>Мероприятие 115.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Октябрьское сельское поселение, с.Октябрьское, ул.Железнодорожная от школы до ул.Комсомольской</t>
  </si>
  <si>
    <t>Мероприятие 117.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Спасское сельское поселение, с.Батурино, ул.Советская от магазина "Мечта" до дома №4/1</t>
  </si>
  <si>
    <t>Мероприятие 118.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Спасское сельское поселение, с.Батурино, проезд от ул.Молодежной к Спасской школе</t>
  </si>
  <si>
    <t>Мероприятие 119.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Спасское сельское поселение, с.Вершинино, пер.Новый от ул.Советская до школы; ул.Рабочая от дома №21 до дома №23</t>
  </si>
  <si>
    <t>Мероприятие 120.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Турунтаевское сельское поселение, д.Халдеево, ул.Пролетарская от ул.Иркутской до ул.Молодежной</t>
  </si>
  <si>
    <t>Мероприятие 121. Ремонт автомобильных дорог общего пользования местного значения в границах муниципального образования "Томский район": А/дорога с.Богашево - д.Вороново</t>
  </si>
  <si>
    <t>Мероприятие 122. Ремонт автомобильных дорог общего пользования местного значения в границах муниципального образования "Томский район": Подъезд от с.Зоркальцево к д.Березкино</t>
  </si>
  <si>
    <t>Мероприятие 123. Ремонт автомобильных дорог общего пользования местного значения в границах муниципального образования "Томский район": Подъезд от а/дороги г.Томск – с.Мельниково к д.Нелюбино</t>
  </si>
  <si>
    <t>Мероприятие 124. Ремонт автомобильных дорог общего пользования местного значения в границах муниципального образования "Томский район": Подъезд от а/дороги г.Томск-г.Мариинск к д.Спасо-Яйское (с.Турунтаево – д.Спасо-Яйское)</t>
  </si>
  <si>
    <t>Мероприятие 125. Ремонт автомобильных дорог общего пользования местного значения в границах муниципального образования "Томский район": Подъезд от а/дороги г.Томск-п.Предтеченск к д.Позднеево</t>
  </si>
  <si>
    <t>Мероприятие 126.Оказание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Богашевское сельское поселение, с.Богашево, ул.Линейная от дома №13/3 до ул.Мичурина, ул.Мичурина от ул.Линейной до дома №66"</t>
  </si>
  <si>
    <t>Мероприятие 93.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Богашевское сельское поселение, с.Богашево, ул.Линейная от дома №13/3 до ул.Мичурина, ул.Мичурина от ул.Линейной до дома №66</t>
  </si>
  <si>
    <t>Мероприятие 6 «Газификация группы жилых домов в мкр. "Красная горка", расположенного в окрестностях, с. Корнилово, Томского района»</t>
  </si>
  <si>
    <t>Мероприятие 7. «Оказание услуг по проверке достоверности определения сметной стоимости по объекту «Комплексная компактная застройка МКР «Мирный» Мирненского сельского поселения Томского района Томской области. Корректировка. Газификация. 4 этап»</t>
  </si>
  <si>
    <t>Мероприятие 35.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(«Газификация группы жилых домов в мкр. «Красная горка», расположенного в окрестностях, с. Корнилово, Томского района»)»</t>
  </si>
  <si>
    <t>Мероприятие 36.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ЖСК «Крещенский» в районе с. Корнилово Томского района Томской области»)»</t>
  </si>
  <si>
    <t>4.2.39.</t>
  </si>
  <si>
    <t>4.2.40.</t>
  </si>
  <si>
    <t>Мероприятие 39.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(«Строительство блочно-модульной котельной мощностью 9,0 МВт п. Копылово Томского района»)»</t>
  </si>
  <si>
    <t>Мероприятие 40. «Проведение работ по технической инвентаризации (изготовлению технических планов) для оформления в собственность газораспределительных сетей на территории Томского района («Газоснабжение п. Мирный Томской области»)»</t>
  </si>
  <si>
    <t>3.2.41</t>
  </si>
  <si>
    <t>3.2.42</t>
  </si>
  <si>
    <t>мероприятие 41. «Капитальный ремонт тепловых сетей в с. Батурино Томского района Томской области»</t>
  </si>
  <si>
    <t>мероприятие 42. «Капитальный ремонт тепловых сетей в д. Поросино Томского района Томской области»</t>
  </si>
  <si>
    <t>Приложение 2 к муниципальной программе</t>
  </si>
  <si>
    <t>Задача 6 подпрограммы 3. «Софинансирование грантовой поддержке местных инициатив граждан, проживающих в сельской местности, в рамках государственной программы "Развитие сельского хозяйства в регулируемых рынков в Томской области"»</t>
  </si>
  <si>
    <t>Основное мероприятие 1. «Софинансирование грантовой поддержке местных инициатив граждан, проживающих в сельской местности, в рамках государственной программы "Развитие сельского хозяйства в регулируемых рынков в Томской области"»</t>
  </si>
  <si>
    <t>Мероприятие 1. «Создание и обустройство зоны отдыха в д. Нелюбино Зоркальцевского сельского поселения»</t>
  </si>
  <si>
    <t>Мероприятие 5.  «Приобретение блочно-модульной котельной 7 МВт с. Моряковский Затон, Томского района Томской области»</t>
  </si>
  <si>
    <t>1.2.4</t>
  </si>
  <si>
    <t>1.2.5</t>
  </si>
  <si>
    <t>1.2.6</t>
  </si>
  <si>
    <t>1.2.7</t>
  </si>
  <si>
    <t>1.2.8</t>
  </si>
  <si>
    <t>1.2.9</t>
  </si>
  <si>
    <t>1.2.10</t>
  </si>
  <si>
    <t>1.2.11</t>
  </si>
  <si>
    <t>1.2.12</t>
  </si>
  <si>
    <t>1.2.13</t>
  </si>
  <si>
    <t>1.2.14</t>
  </si>
  <si>
    <t>1.2.15</t>
  </si>
  <si>
    <t>1.2.16</t>
  </si>
  <si>
    <t>1.2.17</t>
  </si>
  <si>
    <t>1.2.18</t>
  </si>
  <si>
    <t>Мероприятие 4. «Благоустройство дворовой территории многоквартирного дома по адресу Томская область, Томский район, с.Богашево, ул. ул.Новостройка, 1, ул.Новостройка, 3, ул.Новостройка, 5»</t>
  </si>
  <si>
    <t>Мероприятие 5. «Благоустройство дворовой территории многоквартирного дома по адресу Томская область, Томский район, с.Калтай, ул.Ленина, 65, ул.Ленина, 65а»</t>
  </si>
  <si>
    <t>Мероприятие 6. «Благоустройство дворовой территории многоквартирного дома по адресу Томская область, Томский район, с.Корнилово, ул.Гагарина, 18»</t>
  </si>
  <si>
    <t>Мероприятие 7. «Благоустройство дворовой территории многоквартирного дома по адресу Томская область, Томский район, с.Корнилово, ул.Рыкуна, 8»</t>
  </si>
  <si>
    <t>Мероприятие 8. «Благоустройство дворовой территории многоквартирного дома по адресу Томская область, Томский район, с.Корнилово, ул.Гагарина, 23, ул.Гагарина, 25»</t>
  </si>
  <si>
    <t>Мероприятие 9. «Благоустройство дворовой территории многоквартирного дома по адресу Томская область, Томский район, с.Межениновка, ул.Ленина, 1»</t>
  </si>
  <si>
    <t>Мероприятие 10. «Благоустройство дворовой территории многоквартирного дома по адресу Томская область, Томский район, с.Октябрьское, ул.Комсомольская, 16, ул.Комсомольская, 18, ул.Строителей, 6»</t>
  </si>
  <si>
    <t>Мероприятие 11. «Благоустройство дворовой территории многоквартирного дома по адресу Томская область, Томский район, с.Рыбалово, ул.Комсомольская, 1»</t>
  </si>
  <si>
    <t>Мероприятие 12. «Благоустройство дворовой территории многоквартирного дома по адресу Томская область, Томский район, с.Рыбалово, ул.Коммунистическая, 4»</t>
  </si>
  <si>
    <t>Мероприятие 13. «Благоустройство дворовой территории многоквартирного дома по адресу Томская область, Томский район, с.Рыбалово, ул.Комсомольская, 2, ул.Пионерская, 1, ул.Советская, 20»</t>
  </si>
  <si>
    <t>Мероприятие 14. «Благоустройство дворовой территории многоквартирного дома по адресу Томская область, Томский район, с.Рыбалово, ул.Коммунистическая, 1»</t>
  </si>
  <si>
    <t>Мероприятие 15. «Благоустройство наиболее посещаемой муниципальной территории общего пользования Томского района "Парк отдыха «Авиатор»"</t>
  </si>
  <si>
    <t>Мероприятие 16. «Благоустройство наиболее посещаемой муниципальной территории общего пользования Томского района "Универсальная комплексная площадка в с.Межениновка"</t>
  </si>
  <si>
    <t>Мероприятие 17. «Благоустройство наиболее посещаемой муниципальной территории общего пользования Томского района по адресу "Детская площадка по ул.Гагарина, 7а, с.Турунтаево"</t>
  </si>
  <si>
    <t>Мероприятие 18. «Благоустройство наиболее посещаемой муниципальной территории общего пользования Томского района по адресу "Площадь перед домом культуры в п. Мирный"</t>
  </si>
  <si>
    <t>Мероприятие 1. «Частичное возмещение процентной ставки по ипотечным жилищным кредитам, взятым на приобретение вновь построенного жилья у застройщиков по договорам купли-продажи»</t>
  </si>
  <si>
    <t>3.2.43</t>
  </si>
  <si>
    <t>3.2.44</t>
  </si>
  <si>
    <t>3.2.45</t>
  </si>
  <si>
    <t>3.2.46</t>
  </si>
  <si>
    <t>3.2.47</t>
  </si>
  <si>
    <t>мероприятие 45. «Выполнение работ по определению достоверности сметной стоимости по объекту  «Капитальный ремонт водопроводных сетей д. Халдеево, ул. Лесная»</t>
  </si>
  <si>
    <t>мероприятие 47. «Выполнение работ по определению достоверности сметной стоимости по объекту «Капитальный ремонт канализационного коллектора в с. Богашево Томского района Томской области»</t>
  </si>
  <si>
    <t>Мероприятие 7 «Газоснабжение с. Моряковский Затон Томского района Томской области. III этап»</t>
  </si>
  <si>
    <t>2.2.13.</t>
  </si>
  <si>
    <t>2.2.14.</t>
  </si>
  <si>
    <t>мероприятие 13. «Приобретение материалов и оборудования на развитие инженерной инфраструктуры Томского района:  поставка дымовой трубы для ремонта котельной в д. Черная речка»</t>
  </si>
  <si>
    <t>мероприятие 14. «Приобретение материалов и оборудования на развитие инженерной инфраструктуры Томского района:  приобретение материалов для ремонта уличного освещения в с. Наумовка»</t>
  </si>
  <si>
    <t>3.2.48</t>
  </si>
  <si>
    <t>3.2.49</t>
  </si>
  <si>
    <t>3.2.50</t>
  </si>
  <si>
    <t>3.2.51</t>
  </si>
  <si>
    <t>3.2.52</t>
  </si>
  <si>
    <t>3.2.53</t>
  </si>
  <si>
    <t>3.2.54</t>
  </si>
  <si>
    <t>3.2.55</t>
  </si>
  <si>
    <t>3.2.56</t>
  </si>
  <si>
    <t>3.2.57</t>
  </si>
  <si>
    <t>мероприятие 48. «Капитальный ремонт котельного оборудования в с. Октябрьское Томского района Томской области»</t>
  </si>
  <si>
    <t>мероприятие 49. «Капитальный ремонт водопроводных сетей в с. Малиновка Томского района Томской области (от ул. Пролетарской, д. 74 до ул. Пролетарская, д. 89)»</t>
  </si>
  <si>
    <t>мероприятие 50. «Капитальный ремонт водопроводных сетей в с. Малиновка Томского района Томской области (от ул. Пролетарской, д. 84 до ул. Гагарина, д. 17)»</t>
  </si>
  <si>
    <t>мероприятие 51. «Капитальный ремонт насосного оборудования на канализационной насосной станции в п. Молодежный Томского района Томской области»</t>
  </si>
  <si>
    <t>мероприятие 52. «Капитальный ремонт здания канализационной насосной станции в п. Молодежный Томского района Томской области»</t>
  </si>
  <si>
    <t>мероприятие 53. «Капитальный ремонт  оборудования канализационной насосной станции в п. Молодежный Томского района Томской области»</t>
  </si>
  <si>
    <t>мероприятие 54. «Капитальный ремонт объектов коммунального хозяйства Межениновского сельского поселения»</t>
  </si>
  <si>
    <t>Мероприятие 55. «Капитальный ремонт сетей водоснабжения д. Халдеево Томского района Томской области»</t>
  </si>
  <si>
    <t>Мероприятие 56. «Капитальный ремонт уличного освещения по ул. Весенняя, ул. Березовая, ул. Новая в д. Губино Томского района, Томской области»</t>
  </si>
  <si>
    <t>11.2.6.</t>
  </si>
  <si>
    <t>11.2.7.</t>
  </si>
  <si>
    <t>мероприятие 6. «Приобретение и монтаж пеллетной котельной в с. Батурино Томского района»</t>
  </si>
  <si>
    <t>мероприятие 7. «Приобретение и монтаж пеллетной котельной в с. Семилужки Томского района»</t>
  </si>
  <si>
    <t>Мероприятие 5. «Подготовка документации по планировке и межеванию территории населённого пункта с.Корнилово»</t>
  </si>
  <si>
    <t>мероприятие 6. « Организация ввода в эксплуатацию и оформления в собственность станции безреагентной очистки воды в д. Наумовка Томского района</t>
  </si>
  <si>
    <t>мероприятие 7. « Организация ввода в эксплуатацию и оформления в собственность станции водоподготовки в д. Кандинка Томского района</t>
  </si>
  <si>
    <t>мероприятие 8. « Организация ввода в эксплуатацию и оформления в собственность станции водоподготовки в д. Кисловка Томского района</t>
  </si>
  <si>
    <t>мероприятие 9. « Организация ввода в эксплуатацию и оформления в собственность объектов водоотведения в д. Кисловка Томского района</t>
  </si>
  <si>
    <t>мероприятие 10. « Организация ввода в эксплуатацию и оформления в собственность станции безреагентной очиски воды в с. Рыбалово Томского района</t>
  </si>
  <si>
    <t>мероприятие 11. « Организация ввода в эксплуатацию и оформления в собственность объектов водоснабжения на территории Калтайского сельского поселения Томского района</t>
  </si>
  <si>
    <t>мероприятие 12. « Организация ввода в эксплуатацию и оформления в собственность станции безреагентной очиски воды в с. Малиновка Томского района</t>
  </si>
  <si>
    <t>мероприятие 13. « Организация ввода в эксплуатацию и оформления в собственность станции безреагентной очистки воды в с. Александровское Томского района</t>
  </si>
  <si>
    <t>мероприятие 14. « Организация ввода в эксплуатацию и оформления в собственность объектов водоснабжения в с. Малиновка Томского района</t>
  </si>
  <si>
    <t>мероприятие 15. « Организация ввода в эксплуатацию и оформления в собственность объектов водоотведения в с. Октябрьское Томского района</t>
  </si>
  <si>
    <t>мероприятие 16. « Организация ввода в эксплуатацию и оформления в собственность объектов водоснабжения в с. Октябрьское Томского района</t>
  </si>
  <si>
    <t>мероприятие 17. « Организация ввода в эксплуатацию и оформления в собственность объектов водоснабжения в с. Томское Томского района</t>
  </si>
  <si>
    <t>мероприятие 18. « Организация ввода в эксплуатацию и оформления в собственность объектов теплоснабжения в с. Томское Томского района</t>
  </si>
  <si>
    <t>мероприятие 19. « Организация ввода в эксплуатацию и оформления в собственность объектов водоснабжения в с. Вершинино Томского района</t>
  </si>
  <si>
    <t>мероприятие 20. « Организация ввода в эксплуатацию и оформления в собственность объектов теплоснабжения в с. Кафтанчиково Томского района</t>
  </si>
  <si>
    <t>мероприятие 21. « Организация ввода в эксплуатацию и оформления в собственность объектов водоснабжения в с. Батурино Томского района</t>
  </si>
  <si>
    <t>мероприятие 22. « Организация ввода в эксплуатацию и оформления в собственность объектов теплоснабжения в с. Лучаново Томского района</t>
  </si>
  <si>
    <t>мероприятие 23. « Организация ввода в эксплуатацию и оформления в собственность объектов водоснабжения в с. Коларово Томского района</t>
  </si>
  <si>
    <t>мероприятие 24. « Организация ввода в эксплуатацию и оформления в собственность объектов теплоснабжения в д. Кисловка Томского района</t>
  </si>
  <si>
    <r>
      <t xml:space="preserve">мероприятие 25. «Приобретение и монтаж </t>
    </r>
    <r>
      <rPr>
        <sz val="9"/>
        <color theme="1"/>
        <rFont val="Times New Roman"/>
        <family val="1"/>
        <charset val="204"/>
      </rPr>
      <t>пеллетной</t>
    </r>
    <r>
      <rPr>
        <sz val="9"/>
        <color rgb="FF000000"/>
        <rFont val="Times New Roman"/>
        <family val="1"/>
        <charset val="204"/>
      </rPr>
      <t xml:space="preserve"> котельной в с. </t>
    </r>
    <r>
      <rPr>
        <sz val="9"/>
        <color theme="1"/>
        <rFont val="Times New Roman"/>
        <family val="1"/>
        <charset val="204"/>
      </rPr>
      <t>Семилужки</t>
    </r>
    <r>
      <rPr>
        <sz val="9"/>
        <color rgb="FF000000"/>
        <rFont val="Times New Roman"/>
        <family val="1"/>
        <charset val="204"/>
      </rPr>
      <t xml:space="preserve"> Томского района»</t>
    </r>
  </si>
  <si>
    <r>
      <t xml:space="preserve">мероприятие 26. «Приобретение и монтаж </t>
    </r>
    <r>
      <rPr>
        <sz val="9"/>
        <color theme="1"/>
        <rFont val="Times New Roman"/>
        <family val="1"/>
        <charset val="204"/>
      </rPr>
      <t>пеллетной</t>
    </r>
    <r>
      <rPr>
        <sz val="9"/>
        <color rgb="FF000000"/>
        <rFont val="Times New Roman"/>
        <family val="1"/>
        <charset val="204"/>
      </rPr>
      <t xml:space="preserve"> котельной в с. Малиновка Томского района»</t>
    </r>
  </si>
  <si>
    <t>мероприятие  27. «Приобретение в муниципальную собственность котельной в с. Октябрьское  Томского района»</t>
  </si>
  <si>
    <t>мероприятие 28. «Приобретение технических планов и технических паспортов для приобретения в муниципальную собственность объектов коммунального хозяйства на территории п.Кайдаловка мкр.Снегири Томского района»</t>
  </si>
  <si>
    <t>мероприятие 29. «Приобретение технических планов и технических паспортов для приобретения в муниципальную собственность объектов коммунального хозяйства на территории п.Кайдаловка мкр.Серебрянный Бор Томского района»</t>
  </si>
  <si>
    <t xml:space="preserve">Мероприятие 30. «Приобретение технических планов и технических паспортов на объекты электроснабжения на территории Богашевского сельского поселения для приобретения в муниципальную собственность объектов коммунального хозяйства» </t>
  </si>
  <si>
    <t xml:space="preserve">Мероприятие  31. «Приобретение технических планов и технических паспортов на объекты электроснабжения на территории Заречного сельского поселения для приобретения в муниципальную собственность объектов коммунального хозяйства» </t>
  </si>
  <si>
    <t>Мероприятие 32. «Приобретение технических планов и технических паспортов на объекты электроснабжения на территории Копыловского сельского поселения для приобретения в муниципальную собственность объектов коммунального хозяйства»</t>
  </si>
  <si>
    <t>Мероприятие 33. «Приобретение технических планов и технических паспортов на объекты электроснабжения на территории Калтайского сельского поселения для приобретения в муниципальную собственность объектов коммунального хозяйства»</t>
  </si>
  <si>
    <t>мероприятие 34. «Приобретение технических планов и технических паспортов для оформления в муниципальную собственность объектов коммунального хозяйства на территории Томского района»</t>
  </si>
  <si>
    <t>мероприятие 35. «Приобретение технических планов и технических паспортов для оформления в муниципальную собственность объектов коммунального хозяйства на территории Томского района»</t>
  </si>
  <si>
    <t>мероприятие 40.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МБОУ «Турунтаевская СОШ» Томского района,  «Томская область, Томский район, с. Турунтаево, ул. Школьная, 4а» (Турунтаевское сельское поселение)»</t>
  </si>
  <si>
    <t>мероприятие 15.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МБОУ «Новорождественская СОШ» Томского района, "Томская область, Томский район, с. Новорождественское, пер. Школьный, 4"(Новорождественского сельского поселения)»</t>
  </si>
  <si>
    <t>мероприятие 14. «Повышение безопасности участников дорожного движения на автомобильных дорогах муниципального образования «Томский район» (обеспечение безопасных условий участников дорожного движения вблизи МБОУ «Мазаловская СОШ» Томского района, «Томская область, Томский район, д. Мазалово, ул.Галины Николаевой, 12» (Новорождественское сельское поселение)»</t>
  </si>
  <si>
    <t>Мероприятие 116. Ремонт автомобильных дорог общего пользования местного значения в границах Рыбаловского сельского поселения "Дорожная сеть с.Рыбалово" ул.Пионерская от ул.Сибирской до ул.Советской, ул.Спортивная от дома №14 до дома №10, Томского района, Томской области</t>
  </si>
  <si>
    <t xml:space="preserve">Мероприятие 127. Ремонт автомобильной дороги общего пользования местного значения в границах Воронинского сельского поселения по адресу: Томская область, Томский район, д.Новомихайловка, ул.Центральная (от дома №56 до дома №60/2а) </t>
  </si>
  <si>
    <t>Мероприятие 128. Ремонт автомобильной дороги общего пользования местного значения в границах муниципального образования "Томский район" и сельских поселений, входящих в его состав: Заречное сельское поселение, Томская область, Томский район, д.Барабинка, пер.Садовый, 8, ул.Садовая от дома №10 до дома №4</t>
  </si>
  <si>
    <t>Мероприятие 129.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Зоркальцевское сельское поселение, Томская область, Томский район, д.Березкино,  ул.Мира от ул.Сибирской до ул.Солнечной</t>
  </si>
  <si>
    <t>Мероприятие 130. Ремонт автомобильных дорог общего пользования местного значения в границах Итатского сельского поселения: Томская область, Томский район, с.Итатка, пер.Ключевской, д. №5-15</t>
  </si>
  <si>
    <t>Мероприятие 131. Ремонт автомобильной дороги общего пользования местного значения в границах муниципального образования "Томский район" и сельских поселений, входящих в его состав: Калтайское сельское поселения, Томская область, Томский район, с.Курлек, ул.Трактовая от дома № 9 до дома № 5</t>
  </si>
  <si>
    <t>Мероприятие 132.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Копыловское сельское поселение, дорожная сеть п.Рассвет. Томская область, Томский район, п.Рассвет, от автомобильной дороги "Подъезд к д.Конинино" до ул.ЗРУ</t>
  </si>
  <si>
    <t>Мероприятие 133. Ремонт автомобильной дороги общего пользования местного значения в границах муниципального образования "Томский район" и сельских поселений, входящих в его состав: Корниловское сельское поселение, Томская область, Томский район, с.Корнилово, ул.Карьерная от ул.Рыкуна до ПК0+59</t>
  </si>
  <si>
    <t>Мероприятие 134.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Малиновское сельское поселение по адресу: Томская область, Томский район, с.Малиновка, ул.Чулымская от дома №21 до дома №27</t>
  </si>
  <si>
    <t>Мероприятие 135.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Межениновское сельское поселение по адресу: Томская область, Томский район, с.Межениновка, ул.Первомайская (от дома № 2 до дома № 20)</t>
  </si>
  <si>
    <t>Мероприятие 136.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Наумовское сельское поселение, дорожная сеть с.Наумовка Томского района Томской области, ул.Мичурина от жилого дома № 4 до жилого дома № 8</t>
  </si>
  <si>
    <t>Мероприятие 137. Ремонт автомобильных дорог общего пользования местного значения в границах Новорождественского сельского поселения: "дорожная сеть д.Мазалово", Томская область, Томский район, д.Мазалово, ул.Галины Николаевой - въезд в деревню</t>
  </si>
  <si>
    <t>Мероприятие 138. Ремонт автомобильной дороги общего пользования местного значения в границах муниципального образования "Томский район" и сельских поселений, входящих в его состав: Спасское сельское поселение, с.Коларово, ул.Энтузиастов от дома №1 до дома №56 Томской области, Томского района</t>
  </si>
  <si>
    <t>Мероприятие 139. Ремонт автомобильной дороги общего пользования местного значения в границах муниципального образования "Томский район" и сельских поселений, входящих в его состав: Турунтаевское сельское поселение, Томская область, Томский район, д.Халдеево, ул.Пролетарская от ул.Молодежной до школы по ул.Лесная, 2а</t>
  </si>
  <si>
    <t>Мероприятие 140. Ремонт автомобильной дороги общего пользования местного значения в границах муниципального образования "Томский район": "Подъезд от а/дороги г.Томск –с.Межениновка к п.Аэропорт (п.Аэропорт – с.Межениновка)"</t>
  </si>
  <si>
    <t>Мероприятие 141. Ремонт автомобильной дороги общего пользования местного значения в границах муниципального образования "Томский район": "Подъезд от а/дороги г.Томск-с.Мельниково к п.86-й квартал"</t>
  </si>
  <si>
    <t>Мероприятие 142. Ремонт автомобильной дороги общего пользования местного значения в границах муниципального образования "Томский район": "Подъезд от а/дороги г.Томск–с.Моряковский Затон до с.Половинка"</t>
  </si>
  <si>
    <t>Мероприятие 143.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Воронинское сельское поселение, д.Воронино, ул.Центральная от дома №57 до дома №28"</t>
  </si>
  <si>
    <t>Мероприятие 144.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Заречное сельское поселение, д.Барабинка, пер.Садовый от дома №10 до ул.Садовой"</t>
  </si>
  <si>
    <t>Мероприятие 145.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Заречное сельское поселение, с.Тахтамышево, проезд от ул.Сибирской до ул.Фабричной"</t>
  </si>
  <si>
    <t>Мероприятие 146.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Заречное сельское поселение, д.Кисловка, пер.Подгорный от ул.Прямой до ул.Советской, ул.Советская от пер.Подгорного до дома №51"</t>
  </si>
  <si>
    <t>Мероприятие 147.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Зональненское сельское поселение, п.Зональная Станция, ул.Строительная от дома №15 до ул.Тихой, ул.Тихая от ул.Строительной до дома №32"</t>
  </si>
  <si>
    <t>Мероприятие 148.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Зоркальцевское сельское поселение, д.Нелюбино, ул.Школьная от ул.Рабочей до ул.Мира"</t>
  </si>
  <si>
    <t>Мероприятие 149.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Зоркальцевское сельское поселение, с.Зоркальцево, ул.Клубная от дома №2а до ул.Совхозной"</t>
  </si>
  <si>
    <t>Мероприятие 150.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Итатское сельское поселение, с.Итатка, ул.Болотная от ул.Степной до ул.Наречной"</t>
  </si>
  <si>
    <t>Мероприятие 151.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Калтайское сельское поселение, с.Курлек, ул.Трактовая от школы до дома №9"</t>
  </si>
  <si>
    <t>Мероприятие 152. Оказание услуг по осуществлению строительного контроля по объекту  "Ремонт автомобильных дорог общего пользования местного значения в границах Копыловского сельского поселения: дорожная сеть п.Копылово. Томская область, Томский район, п.Копылово, ул.Набережная и ул.Ленина"</t>
  </si>
  <si>
    <t>Мероприятие 153.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Корниловское сельское поселение, с.Корнилово, ул.Рыкуна от ул.Гагарина до ул.Карьерной"</t>
  </si>
  <si>
    <t>Мероприятие 154.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Малиновское сельское поселение, пос.Заречный, ул.Заречная от дома №17 до дома №15а"</t>
  </si>
  <si>
    <t>Мероприятие 155.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Малиновское сельское поселение, с.Малиновка, ул.Пушкина от магазина "Русское поле" до дома №1"</t>
  </si>
  <si>
    <t>Мероприятие 156.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Межениновское сельское поселение, с.Межениновка, ул.Ленина от дома №1 до ул.Первомайской"</t>
  </si>
  <si>
    <t>Мероприятие 157.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Межениновское сельское поселение, п.Басандайка, ул.Мира от дома №10 до ул.Садовой, ул.Садовая от ул.Мира до ул.Трудовой"</t>
  </si>
  <si>
    <t>Мероприятие 158.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Мирненское сельское поселение, д.Плотниково, ул.Кедровая от пер.Молодежного до ул.Рабочей, ул.Рабочая от ул.Кедровой до дома №32"</t>
  </si>
  <si>
    <t>Мероприятие 159.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Моряковское сельское поселение, с.Моряковский Затон, ул.Гагарина от ул.Советской до дома по адресу ул.Ленина, 3; пер.2-й Парковский от ул.Парковской до ул.Панфилова"</t>
  </si>
  <si>
    <t>Мероприятие 160.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Наумовское сельское поселение, с.Наумовка, проезд от ул.Пролетарской до дома по адресу ул.Пролетарская, 40/1"</t>
  </si>
  <si>
    <t>Мероприятие 161. Оказание услуг по осуществлению строительного контроля по объекту  "Ремонт автомобильных дорог общего пользования местного значения в границах Новорождественского сельского поселения: "дорожная сеть с.Новорождественское" Томский район, Томской области, с.Новорождественское, ул.Октябрьская, д. 28-31"</t>
  </si>
  <si>
    <t>Мероприятие 162. Оказание услуг по осуществлению строительного контроля по объекту  "Ремонт автомобильных дорог общего пользования местного значения в границах Новорождественского сельского поселения: "дорожная сеть с.Новорождественское" Томский район, Томской области, с.Новорождественское, пер.Школьный от №4 до ул.Советской, №54"</t>
  </si>
  <si>
    <t>Мероприятие 163. Оказание услуг по осуществлению строительного контроля по объекту  "Ремонт автомобильных дорог общего пользования местного значения в границах Новорождественского сельского поселения: "дорожная сеть д.Мазалово" Томский район, Томской области, д.Мазалово, ул.Галины Николаевой, д. 1а-6"</t>
  </si>
  <si>
    <t>Мероприятие 164.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Октябрьское сельское поселение, с.Октябрьское, ул.Железнодорожная от школы до ул.Комсомольской"</t>
  </si>
  <si>
    <t>Мероприятие 165. Оказание услуг по осуществлению строительного контроля по объекту  "Ремонт автомобильных дорог общего пользования местного значения в границах Рыбаловского сельского поселения "Дорожная сеть с.Рыбалово" ул.Пионерская от ул.Сибирской до ул.Советской, ул.Спортивная от дома №14 до дома №10, Томского района, Томской области"</t>
  </si>
  <si>
    <t>Мероприятие 166.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Спасское сельское поселение, с.Батурино, ул.Советская от магазина "Мечта" до дома №4/1"</t>
  </si>
  <si>
    <t>Мероприятие 167.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Спасское сельское поселение, с.Батурино, проезд от ул.Молодежной к Спасской школе"</t>
  </si>
  <si>
    <t>Мероприятие 168.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Спасское сельское поселение, с.Вершинино, пер.Новый от ул.Советская до школы; ул.Рабочая от дома №21 до дома №23"</t>
  </si>
  <si>
    <t>Мероприятие 169.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Турунтаевское сельское поселение, д.Халдеево, ул.Пролетарская от ул.Иркутской до ул.Молодежной"</t>
  </si>
  <si>
    <t>Мероприятие 170.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А/дорога с.Богашево - д.Вороново"</t>
  </si>
  <si>
    <t>Мероприятие 171.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Подъезд от с.Зоркальцево к д.Березкино"</t>
  </si>
  <si>
    <t>Мероприятие 172.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Подъезд от а/дороги г.Томск – с.Мельниково к д.Нелюбино"</t>
  </si>
  <si>
    <t>Мероприятие 173.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Подъезд от а/дороги г.Томск-г.Мариинск к д.Спасо-Яйское (с.Турунтаево – д.Спасо-Яйское)"</t>
  </si>
  <si>
    <t>Мероприятие 174.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Подъезд от а/дороги г.Томск-п.Предтеченск к д.Позднеево"</t>
  </si>
  <si>
    <t xml:space="preserve">Мероприятие 175. Ремонт автомобильной дороги общего пользования местного значения в границах Воронинского сельского поселения по адресу: Томская область, Томский район, д.Новомихайловка, ул.Центральная (от дома №56 до дома №60/2а) </t>
  </si>
  <si>
    <t>Мероприятие 176. Ремонт автомобильной дороги общего пользования местного значения в границах муниципального образования "Томский район" и сельских поселений, входящих в его состав: Заречное сельское поселение, Томская область, Томский район, д.Барабинка, пер.Садовый, 8, ул.Садовая от дома №10 до дома №4</t>
  </si>
  <si>
    <t>Мероприятие 177.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Зоркальцевское сельское поселение, Томская область, Томский район, д.Березкино,  ул.Мира от ул.Сибирской до ул.Солнечной</t>
  </si>
  <si>
    <t>Мероприятие 178. Ремонт автомобильных дорог общего пользования местного значения в границах Итатского сельского поселения: Томская область, Томский район, с.Итатка, пер.Ключевской, д. №5-15</t>
  </si>
  <si>
    <t>Мероприятие 179. Ремонт автомобильной дороги общего пользования местного значения в границах муниципального образования "Томский район" и сельских поселений, входящих в его состав: Калтайское сельское поселения, Томская область, Томский район, с.Курлек, ул.Трактовая от дома № 9 до дома № 5</t>
  </si>
  <si>
    <t>Мероприятие 180.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Копыловское сельское поселение, дорожная сеть п.Рассвет. Томская область, Томский район, п.Рассвет, от автомобильной дороги "Подъезд к д.Конинино" до ул.ЗРУ</t>
  </si>
  <si>
    <t>Мероприятие 181. Ремонт автомобильной дороги общего пользования местного значения в границах муниципального образования "Томский район" и сельских поселений, входящих в его состав: Корниловское сельское поселение, Томская область, Томский район, с.Корнилово, ул.Карьерная от ул.Рыкуна до ПК0+59</t>
  </si>
  <si>
    <t>Мероприятие 182.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Малиновское сельское поселение по адресу: Томская область, Томский район, с.Малиновка, ул.Чулымская от дома №21 до дома №27</t>
  </si>
  <si>
    <t>Мероприятие 183.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Межениновское сельское поселение по адресу: Томская область, Томский район, с.Межениновка, ул.Первомайская (от дома № 2 до дома № 20)</t>
  </si>
  <si>
    <t>Мероприятие 184.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Наумовское сельское поселение, дорожная сеть с.Наумовка Томского района Томской области, ул.Мичурина от жилого дома № 4 до жилого дома № 8</t>
  </si>
  <si>
    <t>Мероприятие 185. Ремонт автомобильных дорог общего пользования местного значения в границах Новорождественского сельского поселения: "дорожная сеть д.Мазалово", Томская область, Томский район, д.Мазалово, ул.Галины Николаевой - въезд в деревню</t>
  </si>
  <si>
    <t>Мероприятие 186. Ремонт автомобильной дороги общего пользования местного значения в границах муниципального образования "Томский район" и сельских поселений, входящих в его состав: Спасское сельское поселение, с.Коларово, ул.Энтузиастов от дома №1 до дома №56 Томской области, Томского района</t>
  </si>
  <si>
    <t>Мероприятие 187. Ремонт автомобильной дороги общего пользования местного значения в границах муниципального образования "Томский район" и сельских поселений, входящих в его состав: Турунтаевское сельское поселение, Томская область, Томский район, д.Халдеево, ул.Пролетарская от ул.Молодежной до школы по ул.Лесная, 2а</t>
  </si>
  <si>
    <t>Мероприятие 188. Ремонт автомобильной дороги общего пользования местного значения в границах муниципального образования "Томский район": "Подъезд от а/дороги г.Томск –с.Межениновка к п.Аэропорт (п.Аэропорт – с.Межениновка)"</t>
  </si>
  <si>
    <t>Мероприятие 189. Ремонт автомобильной дороги общего пользования местного значения в границах муниципального образования "Томский район": "Подъезд от а/дороги г.Томск-с.Мельниково к п.86-й квартал"</t>
  </si>
  <si>
    <t>Мероприятие 190. Ремонт автомобильной дороги общего пользования местного значения в границах муниципального образования "Томский район": "Подъезд от а/дороги г.Томск–с.Моряковский Затон до с.Половинка"</t>
  </si>
  <si>
    <t>8.2.159</t>
  </si>
  <si>
    <t>8.2.160</t>
  </si>
  <si>
    <t>8.2.161</t>
  </si>
  <si>
    <t>8.2.162</t>
  </si>
  <si>
    <t>8.2.163</t>
  </si>
  <si>
    <t>8.2.164</t>
  </si>
  <si>
    <t>8.2.165</t>
  </si>
  <si>
    <t>8.2.166</t>
  </si>
  <si>
    <t>8.2.167</t>
  </si>
  <si>
    <t>8.2.168</t>
  </si>
  <si>
    <t>8.2.169</t>
  </si>
  <si>
    <t>8.2.170</t>
  </si>
  <si>
    <t>8.2.171</t>
  </si>
  <si>
    <t>8.2.172</t>
  </si>
  <si>
    <t>8.2.173</t>
  </si>
  <si>
    <t>8.2.174</t>
  </si>
  <si>
    <t>8.2.175</t>
  </si>
  <si>
    <t>8.2.176</t>
  </si>
  <si>
    <t>8.2.177</t>
  </si>
  <si>
    <t>8.2.178</t>
  </si>
  <si>
    <t>8.2.179</t>
  </si>
  <si>
    <t>8.2.180</t>
  </si>
  <si>
    <t>8.2.181</t>
  </si>
  <si>
    <t>8.2.182</t>
  </si>
  <si>
    <t>8.2.183</t>
  </si>
  <si>
    <t>8.2.184</t>
  </si>
  <si>
    <t>8.2.185</t>
  </si>
  <si>
    <t>8.2.186</t>
  </si>
  <si>
    <t>8.2.187</t>
  </si>
  <si>
    <t>8.2.188</t>
  </si>
  <si>
    <t>8.2.189</t>
  </si>
  <si>
    <t>8.2.190</t>
  </si>
  <si>
    <t>мероприятие 191. «Ремонтные работы на участках автомобильных дорог: «Подъезд от а/дороги с. Малиновка - Леспромхоз к д. Москали» и «Подъезд от а/дороги г. Томск - с. Межениновка к д. Плотниково»</t>
  </si>
  <si>
    <t>мероприятие 193. «Ремонтные работы на участке автомобильной дороги «Подъезд от а/дороги г. Томск - г. Мариинск к Карьеру»</t>
  </si>
  <si>
    <t>мероприятие 194. «Ремонтные работы на участке автомобильной дороги «Подъезд от а/дороги г. Томск - с. Межениновка к п. Трубачево»</t>
  </si>
  <si>
    <t>8.2.191</t>
  </si>
  <si>
    <t>8.2.192</t>
  </si>
  <si>
    <t>8.2.193</t>
  </si>
  <si>
    <t>8.2.194</t>
  </si>
  <si>
    <t>8.2.195</t>
  </si>
  <si>
    <t>Мероприятие 1. «Благоустройство дворовой территории многоквартирных домов по адресу Томская область, Томский район, д.Кисловка, ул.Мира, 7, ул.Мира, 8, ул.Мира, 10, ул.Мира, 12, ул.Сосновая, 1»</t>
  </si>
  <si>
    <t>Мероприятие 2. «Благоустройство дворовой территории многоквартирных жилых домов по адресу: Томская область, Томский район, пос.Аэропорт, д.№5 и д.№6»</t>
  </si>
  <si>
    <t>Мероприятие 3. «Благоустройство наиболее посещаемой муниципальной территории общего пользования Томского района по адресу: сквер в с.Моряковский Затон, по ул.Октябрьская (от пересечения с ул.Гагарина до пересечения с пер.Ремесленный)»</t>
  </si>
  <si>
    <t>Задача 2. Разработка проектно-сметной документации и проведение экспертизы по благоустройству дворовых территорий и наиболее посещаемых мест муниципальной территории общего пользования Томского района, в том числе:</t>
  </si>
  <si>
    <t>2.2</t>
  </si>
  <si>
    <t>2.2.1</t>
  </si>
  <si>
    <t>Мероприятие 1. «Разработка проектно-сметной документации и проведение экспертизы по благоустройству наиболее посещаемой мунициальной территории общего пользования Томского района по адресу: «Парк отдыха «Авиатор»»</t>
  </si>
  <si>
    <t>Основное мероприятие 1. «Благоустройство дворовых и общественных территорий муниципальных образований Томского района», в том числе:</t>
  </si>
  <si>
    <t>Мероприятие 1. «Благоустройство дворовых и общественных территорий муниципального образования Заречное сельское поселение»</t>
  </si>
  <si>
    <t>Мероприятие 2. «Благоустройство дворовых и общественных территорий муниципального образования Рыбаловское сельское поселение»</t>
  </si>
  <si>
    <t>Мероприятие 3. «Благоустройство дворовых и общественных территорий муниципального образования Межениновское сельское поселение»</t>
  </si>
  <si>
    <t>Мероприятие 4. «Благоустройство дворовых и общественных территорий муниципального образования Наумовское сельское поселение»</t>
  </si>
  <si>
    <t>3.1</t>
  </si>
  <si>
    <t>3.2.1</t>
  </si>
  <si>
    <t>3.2.2</t>
  </si>
  <si>
    <t>3.2.3</t>
  </si>
  <si>
    <t>3.2.4</t>
  </si>
  <si>
    <t>мероприятие 192. «Ремонтные работы на участке автомобильной дороги: «Подъезд к д. Поросино от с. Зоркальцево»</t>
  </si>
  <si>
    <t>Основное мероприятие 1. «Разработка проектно-сметной документации и проведение экспертизы по благоустройству дворовых территорий и наиболее посещаемой муниципальной территории общего пользования Томского района», в том числе:</t>
  </si>
  <si>
    <t>Мероприятие 57. «Капитальный ремонт котельного оборудования в д. Борики Томского района»</t>
  </si>
  <si>
    <t>Мероприятие 58. «Капитальный ремонт котельного оборудования в д. Нелюбино Томского района»</t>
  </si>
  <si>
    <t>3.2.58</t>
  </si>
  <si>
    <t>Мероприятие 6. «Выполнение научно-исследовательских работ по проекту «Разработка комплексных схем организации дорожного движения для муниципального образования, расположенного в границах Томской агломерации, на период до 2033г.»»</t>
  </si>
  <si>
    <t>8.2.196</t>
  </si>
  <si>
    <t>8.2.197</t>
  </si>
  <si>
    <t>8.2.198</t>
  </si>
  <si>
    <t>8.2.199</t>
  </si>
  <si>
    <t>8.2.200</t>
  </si>
  <si>
    <t>8.2.201</t>
  </si>
  <si>
    <t>8.2.202</t>
  </si>
  <si>
    <t>8.2.203</t>
  </si>
  <si>
    <t>8.2.204</t>
  </si>
  <si>
    <t>8.2.205</t>
  </si>
  <si>
    <t>8.2.206</t>
  </si>
  <si>
    <t>8.2.207</t>
  </si>
  <si>
    <t>8.2.208</t>
  </si>
  <si>
    <t>мероприятие 195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Богашевское сельское поселение по адресу: Томская область, Томский район, с.Богашево, ул.Мичурина (от дома №66 до дома №36)"</t>
  </si>
  <si>
    <t>мероприятие 196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Мирненское сельское поселение, Томская область, Томский район, п.Аэропорт (вблизи дома №9)"</t>
  </si>
  <si>
    <t>мероприятие 197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Мирненское сельское поселение, Томская область, Томский район, п.Мирный, ул.Трудовая, 3а"</t>
  </si>
  <si>
    <t>мероприятие 198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Мирненское сельское поселение, Томская область, Томский район, п.Мирный, мкр.Мирный, ул.Центральная (вдоль домов 37а и 37б)"</t>
  </si>
  <si>
    <t>мероприятие 199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Моряковское сельское поселение, д.Губино, ул.Весенняя (от ул.Промышленной до ул.Весенняя, д.16)"</t>
  </si>
  <si>
    <t>мероприятие 200 "Ремонт автомобильных дорог общего пользования местного значения в границах Рыбаловского сельского поселения "Дорожная сеть с.Рыбалово", ул.Спортивная от дома № 10 до дома № 8Б Томского района Томской области"</t>
  </si>
  <si>
    <t>мероприятие 201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Богашевское сельское поселение по адресу: Томская область, Томский район, с.Богашево, ул.Мичурина (от дома №66 до дома №36)"</t>
  </si>
  <si>
    <t>мероприятие 202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Мирненское сельское поселение, Томская область, Томский район, п.Аэропорт (вблизи дома №9)"</t>
  </si>
  <si>
    <t>мероприятие 203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Мирненское сельское поселение, Томская область, Томский район, п.Мирный, ул.Трудовая, 3а"</t>
  </si>
  <si>
    <t>мероприятие 204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Мирненское сельское поселение, Томская область, Томский район, п.Мирный, мкр.Мирный, ул.Центральная (вдоль домов 37а и 37б)"</t>
  </si>
  <si>
    <t>мероприятие 205 Оказание услуг по осуществлению строительного контроля по объекту  "Ремонт автомобильных дорог общего пользования местного значения в границах муниципального образования "Томский район" и сельских поселений, входящих в его состав: Моряковское сельское поселение, д.Губино, ул.Весенняя (от ул.Промышленной до ул.Весенняя, д.16)"</t>
  </si>
  <si>
    <t>мероприятие 206 Оказание услуг по осуществлению строительного контроля по объекту  "Ремонт автомобильных дорог общего пользования местного значения в границах Рыбаловского сельского поселения "Дорожная сеть с.Рыбалово", ул.Спортивная от дома № 10 до дома № 8Б Томского района Томской области"</t>
  </si>
  <si>
    <t>мероприятие 207 "Выполнение работ по проведению инструментальной диагностики автомобильной дороги «Подъезд от с.Зоркальцево к д.Березкино»</t>
  </si>
  <si>
    <t>мероприятие 208 «Выполнение работ по проведению инструментальной диагностики автомобильной дороги «Подъезд от а/дороги г.Томск –с.Межениновка к п.Аэропорт (п.Аэропорт – с.Межениновка)»</t>
  </si>
  <si>
    <t>1.2.19</t>
  </si>
  <si>
    <t>1.2.20</t>
  </si>
  <si>
    <t>Мероприятие 8. «Газоснабжение ул. Новая, п. Мирный Томского района Томской области. Газопровод высокого давления. ГРПШ. Распределительный газопровод низкого давления»</t>
  </si>
  <si>
    <t>Мероприятие 7. «Разработка проектно-сметной документации по объекту «Строительство газовой котельной в с. Томское Томского района Томской области»</t>
  </si>
  <si>
    <t>Мероприятие 3. «Приобретение объекта «Газопровод высокого давления к котельной микрорайона «Северный» и индивидуальной жилой застройке в Заречном сельском поселении Томского района Томской области (2 участок строительства)»</t>
  </si>
  <si>
    <t>мероприятие 43. «Оказание услуг по проверке достоверности определения сметной стоимости по объекту  «Капитальный ремонт водопроводных сетей п. Зональная Станция, ул. Чехова Томского района Томской области»</t>
  </si>
  <si>
    <t>мероприятие 44. «Оказание услуг по проверке достоверности определения сметной стоимости по объекту  «Капитальный ремонт линии электропередач с. Курлек Томского района, Томской области»</t>
  </si>
  <si>
    <t>мероприятие 46. «Оказание услуг по проверке достоверности определения сметной стоимости по объекту  «Капитальный ремонт канализационного коллектора п. Зональная Станция, ул. Совхозная, 2Б Томского района Томской области»</t>
  </si>
  <si>
    <t>3.2.59</t>
  </si>
  <si>
    <t>3.2.60</t>
  </si>
  <si>
    <t>3.2.61</t>
  </si>
  <si>
    <t>3.2.62</t>
  </si>
  <si>
    <t>3.2.63</t>
  </si>
  <si>
    <t>Мероприятие 59. «Капитальный ремонт водопроводных сетей Новорождественского сельского поселения»</t>
  </si>
  <si>
    <t>Мероприятие 60. «Замена дымовой трубы на газовой котельной в с. Лучаново»</t>
  </si>
  <si>
    <t>Мероприятие 61. «Приведение в соответствие узла учета газа на газовой котельной в с. Лучаново»</t>
  </si>
  <si>
    <t>3.2.64</t>
  </si>
  <si>
    <t>Мероприятие 62. «Капитальный ремонт тепловых сетей в с. Октябрьское»</t>
  </si>
  <si>
    <t>Мероприятие 63. «Капитальный ремонт теплообменника на котельной в с. Октябрьское»</t>
  </si>
  <si>
    <t>Мероприятие 64. «Капитальный ремонт котла на котельной в с. Вершинино»</t>
  </si>
  <si>
    <t>3.2.65</t>
  </si>
  <si>
    <t>Мероприятие 65. «Капитальный ремонт тепловых сетей в с. Наумовка»</t>
  </si>
  <si>
    <t>Задача 14 подпрограммы 2. «Благоустройство въездных зон в г. Томск на территории Томского района»</t>
  </si>
  <si>
    <t>14.1.</t>
  </si>
  <si>
    <t>14.2.</t>
  </si>
  <si>
    <t>14.2.1.</t>
  </si>
  <si>
    <t>Основное мероприятие 1.                           «Благоустройство въездных зон в г. Томск на территории Томского района», в том числе:</t>
  </si>
  <si>
    <t>Мероприятие 1 «Благоустройство въездных зон в г. Томск на территории Томского района»</t>
  </si>
  <si>
    <t>Задача 15 подпрограммы 2. «Предоставление субсидий ресурсоснабжающим организациям в целях возмещения недополученных доходов и (или) финансового обеспечения (возмещения) затрат при оказании услуг в сфере теплоснабжения, водоснабжения и теплоотведения на территории Томского района»</t>
  </si>
  <si>
    <t>15.1.</t>
  </si>
  <si>
    <t>15.2.</t>
  </si>
  <si>
    <t>15.2.1.</t>
  </si>
  <si>
    <t>Основное мероприятие 1.                           «Предоставление субсидий ресурсоснабжающим организациям в целях возмещения недополученных доходов и (или) финансового обеспечения (возмещения) затрат при оказании услуг в сфере теплоснабжения, водоснабжения и теплоотведения на территории Томского района», в том числе:</t>
  </si>
  <si>
    <t>Мероприятие 1 «Предоставление субсидий ресурсоснабжающим организациям в целях возмещения недополученных доходов и (или) финансового обеспечения (возмещения) затрат при оказании услуг в сфере теплоснабжения, водоснабжения и теплоотведения на территории Томского района»</t>
  </si>
  <si>
    <t>8.2.209</t>
  </si>
  <si>
    <t>8.2.210</t>
  </si>
  <si>
    <t>8.2.211</t>
  </si>
  <si>
    <t>8.2.212</t>
  </si>
  <si>
    <t>мероприятие 209 «Ремонт автомобильной дороги «Подъезд от а/дороги г. Томск-с. Мельниково к п. 86-й квартал»»</t>
  </si>
  <si>
    <t>Мероприятие 19. «Благоустройство дворовой территории многоквартирных жилых домов по адресу: Томская область, Томский район, пос.Аэропорт, д.№5 и д.№6 (ремонт дворового проезда»)</t>
  </si>
  <si>
    <t>Мероприятие 20. «Благоустройство дворовой территории многоквартирных жилых домов по адресу: Томская область, Томский район, пос.Аэропорт, д.№5 и д.№6 (ремонт дворового проезда от площадки ТБО до детского сада)»</t>
  </si>
  <si>
    <t>Задача 16 подпрограммы 2. "Реализация документов территориального планирования муниципального образования "Томский район"</t>
  </si>
  <si>
    <t>16.1.</t>
  </si>
  <si>
    <t>16.2.</t>
  </si>
  <si>
    <t>16.2.1.</t>
  </si>
  <si>
    <t>Основное мероприятие 1. "Реализация документов территориального планирования муниципального образования "Томский район", в том числе:</t>
  </si>
  <si>
    <t>Мероприятие 1 «Подготовка проектов изменений в генеральные планы, правила землепользования и застройки Богашевского сельского поселения Томского района Томской области»</t>
  </si>
  <si>
    <t>Мероприятие 2 «Подготовка проектов изменений в генеральные планы, правила землепользования и застройки Итатского сельского поселения Томского района Томской области»</t>
  </si>
  <si>
    <t>16.2.2.</t>
  </si>
  <si>
    <t>мероприятие 210 «Ремонт автомобильной дороги «А/дорога с.Богашево - д.Воронино»(устройство оснований из щебня)»</t>
  </si>
  <si>
    <t>мероприятие 211 «Ремонт автомобильной дороги «А/дорога с.Богашево - д.Воронино»(укладка трубы)»</t>
  </si>
  <si>
    <t>Мероприятие 212 «Устройство горизонтальной дорожной разметки на автомобильной дороге «Подъезд от с. Зоркальцево к д. Березкино»»</t>
  </si>
  <si>
    <t>Мероприятие 213 «Разработка необходимой технической документации для предоставления средств субсидии на проведение ремонта автомобильных дорог общего пользования местного значения в границах Томского района в 2019 году в рамках реализации государственной программы «Развитие транспортной системы в Томской области»»</t>
  </si>
  <si>
    <t>8.2.213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</si>
</sst>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0.0_р_."/>
    <numFmt numFmtId="167" formatCode="_-* #,##0.0_р_._-;\-* #,##0.0_р_._-;_-* &quot;-&quot;?_р_._-;_-@_-"/>
    <numFmt numFmtId="168" formatCode="#,##0.00_ ;\-#,##0.00\ "/>
  </numFmts>
  <fonts count="47" x14ac:knownFonts="1">
    <font>
      <sz val="11"/>
      <color theme="1"/>
      <name val="Calibri"/>
      <family val="2"/>
      <scheme val="minor"/>
    </font>
    <font>
      <b/>
      <sz val="11"/>
      <color indexed="8"/>
      <name val="Times New Roman"/>
      <family val="1"/>
      <charset val="204"/>
    </font>
    <font>
      <sz val="10"/>
      <color indexed="8"/>
      <name val="Times New Roman"/>
      <family val="1"/>
      <charset val="204"/>
    </font>
    <font>
      <b/>
      <sz val="10"/>
      <color indexed="8"/>
      <name val="Times New Roman"/>
      <family val="1"/>
      <charset val="204"/>
    </font>
    <font>
      <sz val="10"/>
      <color indexed="8"/>
      <name val="Calibri"/>
      <family val="2"/>
    </font>
    <font>
      <b/>
      <sz val="10"/>
      <color indexed="12"/>
      <name val="Times New Roman"/>
      <family val="1"/>
      <charset val="204"/>
    </font>
    <font>
      <b/>
      <sz val="12"/>
      <color indexed="8"/>
      <name val="Times New Roman"/>
      <family val="1"/>
      <charset val="204"/>
    </font>
    <font>
      <sz val="10"/>
      <color indexed="56"/>
      <name val="Times New Roman"/>
      <family val="1"/>
      <charset val="204"/>
    </font>
    <font>
      <b/>
      <sz val="10"/>
      <color indexed="56"/>
      <name val="Times New Roman"/>
      <family val="1"/>
      <charset val="204"/>
    </font>
    <font>
      <b/>
      <sz val="10"/>
      <color theme="3"/>
      <name val="Times New Roman"/>
      <family val="1"/>
      <charset val="204"/>
    </font>
    <font>
      <b/>
      <sz val="10"/>
      <color theme="3"/>
      <name val="Calibri"/>
      <family val="2"/>
    </font>
    <font>
      <sz val="10"/>
      <color theme="1"/>
      <name val="Times New Roman"/>
      <family val="1"/>
      <charset val="204"/>
    </font>
    <font>
      <b/>
      <sz val="10"/>
      <color theme="1"/>
      <name val="Times New Roman"/>
      <family val="1"/>
      <charset val="204"/>
    </font>
    <font>
      <b/>
      <sz val="10"/>
      <color rgb="FF000000"/>
      <name val="Times New Roman"/>
      <family val="1"/>
      <charset val="204"/>
    </font>
    <font>
      <sz val="10"/>
      <color rgb="FF000000"/>
      <name val="Times New Roman"/>
      <family val="1"/>
      <charset val="204"/>
    </font>
    <font>
      <b/>
      <sz val="11"/>
      <color theme="1"/>
      <name val="Times New Roman"/>
      <family val="1"/>
      <charset val="204"/>
    </font>
    <font>
      <b/>
      <i/>
      <sz val="10"/>
      <color indexed="8"/>
      <name val="Times New Roman"/>
      <family val="1"/>
      <charset val="204"/>
    </font>
    <font>
      <sz val="10"/>
      <color theme="1"/>
      <name val="Calibri"/>
      <family val="2"/>
      <scheme val="minor"/>
    </font>
    <font>
      <sz val="12"/>
      <color indexed="8"/>
      <name val="Times New Roman"/>
      <family val="1"/>
      <charset val="204"/>
    </font>
    <font>
      <sz val="12"/>
      <color theme="1"/>
      <name val="Calibri"/>
      <family val="2"/>
      <scheme val="minor"/>
    </font>
    <font>
      <b/>
      <sz val="12"/>
      <color theme="3" tint="-0.249977111117893"/>
      <name val="Times New Roman"/>
      <family val="1"/>
      <charset val="204"/>
    </font>
    <font>
      <b/>
      <sz val="12"/>
      <color theme="3" tint="-0.249977111117893"/>
      <name val="Calibri"/>
      <family val="2"/>
      <scheme val="minor"/>
    </font>
    <font>
      <b/>
      <sz val="11"/>
      <color theme="1"/>
      <name val="Calibri"/>
      <family val="2"/>
      <scheme val="minor"/>
    </font>
    <font>
      <b/>
      <sz val="10"/>
      <color rgb="FF0000FF"/>
      <name val="Times New Roman"/>
      <family val="1"/>
      <charset val="204"/>
    </font>
    <font>
      <sz val="10"/>
      <color rgb="FF0000FF"/>
      <name val="Times New Roman"/>
      <family val="1"/>
      <charset val="204"/>
    </font>
    <font>
      <b/>
      <sz val="11"/>
      <color rgb="FFFF0000"/>
      <name val="Times New Roman"/>
      <family val="1"/>
      <charset val="204"/>
    </font>
    <font>
      <sz val="11"/>
      <color rgb="FFFF0000"/>
      <name val="Times New Roman"/>
      <family val="1"/>
      <charset val="204"/>
    </font>
    <font>
      <sz val="10"/>
      <color rgb="FF0000FF"/>
      <name val="Calibri"/>
      <family val="2"/>
      <scheme val="minor"/>
    </font>
    <font>
      <b/>
      <sz val="10"/>
      <color rgb="FF0000FF"/>
      <name val="Calibri"/>
      <family val="2"/>
      <scheme val="minor"/>
    </font>
    <font>
      <b/>
      <sz val="10"/>
      <color rgb="FF0000FF"/>
      <name val="Calibri"/>
      <family val="2"/>
    </font>
    <font>
      <sz val="10"/>
      <color theme="1"/>
      <name val="Calibri"/>
      <family val="2"/>
    </font>
    <font>
      <sz val="11"/>
      <color rgb="FFFF0000"/>
      <name val="Calibri"/>
      <family val="2"/>
      <scheme val="minor"/>
    </font>
    <font>
      <b/>
      <sz val="11"/>
      <color rgb="FFFF0000"/>
      <name val="Calibri"/>
      <family val="2"/>
      <scheme val="minor"/>
    </font>
    <font>
      <b/>
      <sz val="10"/>
      <name val="Times New Roman"/>
      <family val="1"/>
      <charset val="204"/>
    </font>
    <font>
      <sz val="10"/>
      <name val="Calibri"/>
      <family val="2"/>
      <scheme val="minor"/>
    </font>
    <font>
      <b/>
      <sz val="10"/>
      <name val="Calibri"/>
      <family val="2"/>
    </font>
    <font>
      <b/>
      <sz val="12"/>
      <color indexed="10"/>
      <name val="Times New Roman"/>
      <family val="1"/>
      <charset val="204"/>
    </font>
    <font>
      <sz val="9"/>
      <color theme="1"/>
      <name val="Times New Roman"/>
      <family val="1"/>
      <charset val="204"/>
    </font>
    <font>
      <sz val="9"/>
      <color rgb="FF000000"/>
      <name val="Times New Roman"/>
      <family val="1"/>
      <charset val="204"/>
    </font>
    <font>
      <b/>
      <sz val="9"/>
      <color rgb="FF000000"/>
      <name val="Times New Roman"/>
      <family val="1"/>
      <charset val="204"/>
    </font>
    <font>
      <b/>
      <sz val="9"/>
      <color rgb="FF0000FF"/>
      <name val="Times New Roman"/>
      <family val="1"/>
      <charset val="204"/>
    </font>
    <font>
      <sz val="9"/>
      <name val="Times New Roman"/>
      <family val="1"/>
      <charset val="204"/>
    </font>
    <font>
      <b/>
      <sz val="9"/>
      <name val="Times New Roman"/>
      <family val="1"/>
      <charset val="204"/>
    </font>
    <font>
      <sz val="9"/>
      <color rgb="FFFF0000"/>
      <name val="Times New Roman"/>
      <family val="1"/>
      <charset val="204"/>
    </font>
    <font>
      <sz val="9"/>
      <color rgb="FF0070C0"/>
      <name val="Times New Roman"/>
      <family val="1"/>
      <charset val="204"/>
    </font>
    <font>
      <vertAlign val="superscript"/>
      <sz val="9"/>
      <color rgb="FF000000"/>
      <name val="Times New Roman"/>
      <family val="1"/>
      <charset val="204"/>
    </font>
    <font>
      <sz val="10"/>
      <color rgb="FFFF0000"/>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283">
    <xf numFmtId="0" fontId="0" fillId="0" borderId="0" xfId="0"/>
    <xf numFmtId="0" fontId="1" fillId="0" borderId="1" xfId="0" applyFont="1" applyFill="1" applyBorder="1" applyAlignment="1">
      <alignment horizontal="center" vertical="center" wrapText="1"/>
    </xf>
    <xf numFmtId="0" fontId="2" fillId="0" borderId="0" xfId="0" applyFont="1" applyFill="1" applyAlignment="1">
      <alignment horizontal="justify" vertical="center"/>
    </xf>
    <xf numFmtId="0" fontId="2" fillId="0" borderId="0" xfId="0" applyFont="1" applyFill="1"/>
    <xf numFmtId="0" fontId="7" fillId="0" borderId="0" xfId="0" applyFont="1" applyFill="1"/>
    <xf numFmtId="166" fontId="13" fillId="0" borderId="1" xfId="0" applyNumberFormat="1" applyFont="1" applyFill="1" applyBorder="1" applyAlignment="1">
      <alignment horizontal="center" vertical="center" wrapText="1"/>
    </xf>
    <xf numFmtId="166" fontId="14" fillId="0" borderId="1" xfId="0" applyNumberFormat="1" applyFont="1" applyFill="1" applyBorder="1" applyAlignment="1">
      <alignment horizontal="center" vertical="center" wrapText="1"/>
    </xf>
    <xf numFmtId="166" fontId="11" fillId="0" borderId="1" xfId="0" applyNumberFormat="1" applyFont="1" applyFill="1" applyBorder="1" applyAlignment="1">
      <alignment horizontal="center" vertical="center" wrapText="1"/>
    </xf>
    <xf numFmtId="0" fontId="11" fillId="0" borderId="1" xfId="0" applyFont="1" applyFill="1" applyBorder="1" applyAlignment="1">
      <alignment horizontal="justify" vertical="center" wrapText="1"/>
    </xf>
    <xf numFmtId="166" fontId="12" fillId="0" borderId="1" xfId="0" applyNumberFormat="1" applyFont="1" applyFill="1" applyBorder="1" applyAlignment="1">
      <alignment horizontal="center" vertical="center" wrapText="1"/>
    </xf>
    <xf numFmtId="0" fontId="3" fillId="0" borderId="1" xfId="0" applyFont="1" applyFill="1" applyBorder="1" applyAlignment="1">
      <alignment horizontal="center" wrapText="1"/>
    </xf>
    <xf numFmtId="0" fontId="8" fillId="0" borderId="1" xfId="0" applyFont="1" applyFill="1" applyBorder="1" applyAlignment="1">
      <alignment horizontal="center" wrapText="1"/>
    </xf>
    <xf numFmtId="0" fontId="20" fillId="0" borderId="1"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xf numFmtId="0" fontId="1" fillId="0" borderId="0" xfId="0" applyFont="1" applyFill="1"/>
    <xf numFmtId="0" fontId="15" fillId="0" borderId="1" xfId="0" applyFont="1" applyFill="1" applyBorder="1" applyAlignment="1">
      <alignment horizontal="center" vertical="center" wrapText="1"/>
    </xf>
    <xf numFmtId="0" fontId="1" fillId="0" borderId="1" xfId="0" applyFont="1" applyFill="1" applyBorder="1" applyAlignment="1">
      <alignment wrapText="1"/>
    </xf>
    <xf numFmtId="0" fontId="1" fillId="0" borderId="1" xfId="0" applyFont="1" applyFill="1" applyBorder="1" applyAlignment="1">
      <alignment horizontal="justify" vertical="center" wrapText="1"/>
    </xf>
    <xf numFmtId="0" fontId="17" fillId="0" borderId="0" xfId="0" applyFont="1" applyFill="1"/>
    <xf numFmtId="0" fontId="22" fillId="0" borderId="0" xfId="0" applyFont="1" applyFill="1"/>
    <xf numFmtId="0" fontId="21" fillId="0" borderId="0" xfId="0" applyFont="1" applyFill="1"/>
    <xf numFmtId="164" fontId="2" fillId="0" borderId="1" xfId="0" applyNumberFormat="1" applyFont="1" applyFill="1" applyBorder="1" applyAlignment="1">
      <alignment horizontal="center" wrapText="1"/>
    </xf>
    <xf numFmtId="0" fontId="16" fillId="0" borderId="0" xfId="0" applyFont="1" applyFill="1" applyAlignment="1">
      <alignment horizontal="center" vertical="center" wrapText="1"/>
    </xf>
    <xf numFmtId="0" fontId="24" fillId="0" borderId="0" xfId="0" applyFont="1" applyFill="1"/>
    <xf numFmtId="0" fontId="23" fillId="0" borderId="0" xfId="0" applyFont="1" applyFill="1"/>
    <xf numFmtId="4" fontId="25" fillId="0" borderId="1" xfId="0" applyNumberFormat="1" applyFont="1" applyFill="1" applyBorder="1" applyAlignment="1">
      <alignment horizontal="center" vertical="center" wrapText="1"/>
    </xf>
    <xf numFmtId="4" fontId="26" fillId="0" borderId="0" xfId="0" applyNumberFormat="1" applyFont="1" applyFill="1"/>
    <xf numFmtId="0" fontId="26" fillId="0" borderId="0" xfId="0" applyFont="1" applyFill="1"/>
    <xf numFmtId="166" fontId="23" fillId="0" borderId="1" xfId="0" applyNumberFormat="1" applyFont="1" applyFill="1" applyBorder="1" applyAlignment="1">
      <alignment horizontal="center" vertical="center" wrapText="1"/>
    </xf>
    <xf numFmtId="0" fontId="27" fillId="0" borderId="0" xfId="0" applyFont="1" applyFill="1"/>
    <xf numFmtId="0" fontId="28" fillId="0" borderId="0" xfId="0" applyFont="1" applyFill="1"/>
    <xf numFmtId="2" fontId="11" fillId="0" borderId="1" xfId="0" applyNumberFormat="1" applyFont="1" applyFill="1" applyBorder="1" applyAlignment="1">
      <alignment horizontal="center" vertical="center"/>
    </xf>
    <xf numFmtId="2" fontId="11" fillId="0" borderId="1" xfId="0" applyNumberFormat="1" applyFont="1" applyFill="1" applyBorder="1" applyAlignment="1">
      <alignment horizontal="center" vertical="center" wrapText="1"/>
    </xf>
    <xf numFmtId="0" fontId="31" fillId="0" borderId="0" xfId="0" applyFont="1" applyFill="1"/>
    <xf numFmtId="0" fontId="26" fillId="0" borderId="1" xfId="0" applyFont="1" applyFill="1" applyBorder="1" applyAlignment="1">
      <alignment horizontal="center" vertical="center" wrapText="1"/>
    </xf>
    <xf numFmtId="0" fontId="32" fillId="0" borderId="0" xfId="0" applyFont="1" applyFill="1"/>
    <xf numFmtId="166" fontId="25" fillId="0" borderId="1" xfId="0" applyNumberFormat="1" applyFont="1" applyFill="1" applyBorder="1" applyAlignment="1">
      <alignment horizontal="center" vertical="center" wrapText="1"/>
    </xf>
    <xf numFmtId="0" fontId="24" fillId="0" borderId="1" xfId="0" applyFont="1" applyFill="1" applyBorder="1" applyAlignment="1">
      <alignment horizontal="center" wrapText="1"/>
    </xf>
    <xf numFmtId="0" fontId="24" fillId="0" borderId="1" xfId="0" applyFont="1" applyFill="1" applyBorder="1" applyAlignment="1">
      <alignment horizontal="center" vertical="top" wrapText="1"/>
    </xf>
    <xf numFmtId="0" fontId="23" fillId="0" borderId="1" xfId="0" applyFont="1" applyFill="1" applyBorder="1" applyAlignment="1">
      <alignment horizontal="center" wrapText="1"/>
    </xf>
    <xf numFmtId="0" fontId="25" fillId="0" borderId="1" xfId="0" applyFont="1" applyFill="1" applyBorder="1" applyAlignment="1">
      <alignment horizontal="center" wrapText="1"/>
    </xf>
    <xf numFmtId="0" fontId="25" fillId="0" borderId="0" xfId="0" applyFont="1" applyFill="1"/>
    <xf numFmtId="0" fontId="23" fillId="0" borderId="1" xfId="0" applyFont="1" applyFill="1" applyBorder="1" applyAlignment="1">
      <alignment horizontal="center" vertical="top" wrapText="1"/>
    </xf>
    <xf numFmtId="0" fontId="34" fillId="0" borderId="0" xfId="0" applyFont="1" applyFill="1"/>
    <xf numFmtId="0" fontId="17" fillId="0" borderId="0" xfId="0" applyFont="1" applyFill="1" applyAlignment="1">
      <alignment vertical="center"/>
    </xf>
    <xf numFmtId="0" fontId="36" fillId="0" borderId="1" xfId="0" applyFont="1" applyFill="1" applyBorder="1" applyAlignment="1">
      <alignment horizontal="center" vertical="center" wrapText="1"/>
    </xf>
    <xf numFmtId="165" fontId="36" fillId="0" borderId="1" xfId="0" applyNumberFormat="1" applyFont="1" applyFill="1" applyBorder="1" applyAlignment="1">
      <alignment horizontal="center" vertical="center" wrapText="1"/>
    </xf>
    <xf numFmtId="0" fontId="19" fillId="0" borderId="0" xfId="0" applyFont="1" applyFill="1"/>
    <xf numFmtId="2" fontId="17" fillId="0" borderId="0" xfId="0" applyNumberFormat="1" applyFont="1" applyFill="1"/>
    <xf numFmtId="4" fontId="38"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2" fontId="14" fillId="0" borderId="1" xfId="0" applyNumberFormat="1" applyFont="1" applyFill="1" applyBorder="1" applyAlignment="1">
      <alignment horizontal="center" vertical="center" wrapText="1"/>
    </xf>
    <xf numFmtId="49" fontId="41" fillId="0" borderId="1" xfId="0" applyNumberFormat="1" applyFont="1" applyFill="1" applyBorder="1" applyAlignment="1">
      <alignment horizontal="center" vertical="center" wrapText="1"/>
    </xf>
    <xf numFmtId="0" fontId="41" fillId="0" borderId="2" xfId="0" applyFont="1" applyFill="1" applyBorder="1" applyAlignment="1">
      <alignment wrapText="1"/>
    </xf>
    <xf numFmtId="0" fontId="41" fillId="0" borderId="1" xfId="0" applyFont="1" applyFill="1" applyBorder="1" applyAlignment="1">
      <alignment horizontal="center" wrapText="1"/>
    </xf>
    <xf numFmtId="0" fontId="42" fillId="0" borderId="1" xfId="0" applyFont="1" applyFill="1" applyBorder="1" applyAlignment="1">
      <alignment horizontal="center" vertical="center" wrapText="1"/>
    </xf>
    <xf numFmtId="0" fontId="41" fillId="0" borderId="1" xfId="0" applyFont="1" applyFill="1" applyBorder="1" applyAlignment="1">
      <alignment wrapText="1"/>
    </xf>
    <xf numFmtId="164" fontId="38" fillId="0" borderId="1" xfId="0" applyNumberFormat="1" applyFont="1" applyFill="1" applyBorder="1" applyAlignment="1">
      <alignment horizontal="center" vertical="center" wrapText="1"/>
    </xf>
    <xf numFmtId="4" fontId="2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165" fontId="24" fillId="0" borderId="1" xfId="0" applyNumberFormat="1" applyFont="1" applyFill="1" applyBorder="1" applyAlignment="1">
      <alignment horizontal="center" vertical="center" wrapText="1"/>
    </xf>
    <xf numFmtId="164" fontId="23"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23" fillId="0" borderId="1" xfId="0" applyFont="1" applyFill="1" applyBorder="1" applyAlignment="1">
      <alignment horizontal="center" vertical="center"/>
    </xf>
    <xf numFmtId="0" fontId="3" fillId="0" borderId="1" xfId="0" applyFont="1" applyFill="1" applyBorder="1" applyAlignment="1">
      <alignment horizontal="center" vertical="center"/>
    </xf>
    <xf numFmtId="2" fontId="38" fillId="0" borderId="1" xfId="0" applyNumberFormat="1" applyFont="1" applyFill="1" applyBorder="1" applyAlignment="1">
      <alignment horizontal="center" vertical="center" wrapText="1"/>
    </xf>
    <xf numFmtId="0" fontId="39" fillId="0" borderId="1" xfId="0" applyFont="1" applyFill="1" applyBorder="1" applyAlignment="1">
      <alignment horizontal="center" vertical="center" wrapText="1"/>
    </xf>
    <xf numFmtId="4" fontId="39" fillId="0" borderId="1" xfId="0" applyNumberFormat="1" applyFont="1" applyFill="1" applyBorder="1" applyAlignment="1">
      <alignment horizontal="center" vertical="center" wrapText="1"/>
    </xf>
    <xf numFmtId="49" fontId="37" fillId="0" borderId="1" xfId="0" applyNumberFormat="1" applyFont="1" applyFill="1" applyBorder="1" applyAlignment="1">
      <alignment horizontal="left" vertical="center" wrapText="1"/>
    </xf>
    <xf numFmtId="49" fontId="24" fillId="0" borderId="0" xfId="0" applyNumberFormat="1" applyFont="1" applyFill="1"/>
    <xf numFmtId="167" fontId="23" fillId="0" borderId="1" xfId="0" applyNumberFormat="1" applyFont="1" applyFill="1" applyBorder="1" applyAlignment="1">
      <alignment vertical="center" wrapText="1"/>
    </xf>
    <xf numFmtId="168" fontId="23" fillId="0" borderId="1" xfId="0" applyNumberFormat="1" applyFont="1" applyFill="1" applyBorder="1" applyAlignment="1">
      <alignment vertical="center" wrapText="1"/>
    </xf>
    <xf numFmtId="2" fontId="2" fillId="0" borderId="1" xfId="0" applyNumberFormat="1" applyFont="1" applyFill="1" applyBorder="1" applyAlignment="1">
      <alignment horizontal="center" wrapText="1"/>
    </xf>
    <xf numFmtId="2" fontId="23" fillId="0" borderId="1" xfId="0" applyNumberFormat="1" applyFont="1" applyFill="1" applyBorder="1" applyAlignment="1">
      <alignment horizontal="center" wrapText="1"/>
    </xf>
    <xf numFmtId="2" fontId="3" fillId="0" borderId="1" xfId="0" applyNumberFormat="1" applyFont="1" applyFill="1" applyBorder="1" applyAlignment="1">
      <alignment horizontal="center" wrapText="1"/>
    </xf>
    <xf numFmtId="2" fontId="2" fillId="0" borderId="1" xfId="0" applyNumberFormat="1" applyFont="1" applyFill="1" applyBorder="1" applyAlignment="1">
      <alignment horizontal="center" vertical="top" wrapText="1"/>
    </xf>
    <xf numFmtId="2" fontId="2" fillId="0" borderId="1" xfId="0" applyNumberFormat="1" applyFont="1" applyFill="1" applyBorder="1" applyAlignment="1">
      <alignment horizontal="center"/>
    </xf>
    <xf numFmtId="2" fontId="43" fillId="0" borderId="1" xfId="0" applyNumberFormat="1" applyFont="1" applyFill="1" applyBorder="1" applyAlignment="1">
      <alignment horizontal="center" vertical="center" wrapText="1"/>
    </xf>
    <xf numFmtId="2" fontId="37" fillId="0" borderId="1" xfId="0" applyNumberFormat="1" applyFont="1" applyFill="1" applyBorder="1" applyAlignment="1">
      <alignment horizontal="center" vertical="center" wrapText="1"/>
    </xf>
    <xf numFmtId="2" fontId="38" fillId="0" borderId="2" xfId="0" applyNumberFormat="1" applyFont="1" applyFill="1" applyBorder="1" applyAlignment="1">
      <alignment horizontal="center" vertical="center" wrapText="1"/>
    </xf>
    <xf numFmtId="2" fontId="25" fillId="0" borderId="1" xfId="0" applyNumberFormat="1" applyFont="1" applyFill="1" applyBorder="1" applyAlignment="1">
      <alignment horizontal="center" wrapText="1"/>
    </xf>
    <xf numFmtId="0" fontId="2" fillId="0" borderId="0" xfId="0" applyFont="1" applyFill="1" applyAlignment="1">
      <alignment horizontal="right" vertical="center"/>
    </xf>
    <xf numFmtId="164" fontId="3" fillId="0" borderId="1" xfId="0" applyNumberFormat="1" applyFont="1" applyFill="1" applyBorder="1" applyAlignment="1">
      <alignment horizontal="center" wrapText="1"/>
    </xf>
    <xf numFmtId="164" fontId="2" fillId="0" borderId="1" xfId="0" applyNumberFormat="1" applyFont="1" applyFill="1" applyBorder="1" applyAlignment="1">
      <alignment horizontal="center" vertical="top" wrapText="1"/>
    </xf>
    <xf numFmtId="164" fontId="8" fillId="0" borderId="1" xfId="0" applyNumberFormat="1" applyFont="1" applyFill="1" applyBorder="1" applyAlignment="1">
      <alignment horizontal="center" wrapText="1"/>
    </xf>
    <xf numFmtId="0" fontId="37" fillId="0" borderId="1" xfId="0" applyFont="1" applyFill="1" applyBorder="1" applyAlignment="1">
      <alignment wrapText="1"/>
    </xf>
    <xf numFmtId="0" fontId="37" fillId="0" borderId="1" xfId="0" applyFont="1" applyFill="1" applyBorder="1" applyAlignment="1">
      <alignment vertical="center" wrapText="1"/>
    </xf>
    <xf numFmtId="0" fontId="37" fillId="0" borderId="2" xfId="0" applyFont="1" applyFill="1" applyBorder="1" applyAlignment="1">
      <alignment wrapText="1"/>
    </xf>
    <xf numFmtId="49" fontId="37" fillId="0" borderId="2" xfId="0" applyNumberFormat="1" applyFont="1" applyFill="1" applyBorder="1" applyAlignment="1">
      <alignment horizontal="left" vertical="center" wrapText="1"/>
    </xf>
    <xf numFmtId="0" fontId="2" fillId="0" borderId="2" xfId="0" applyFont="1" applyFill="1" applyBorder="1" applyAlignment="1">
      <alignment horizontal="center" wrapText="1"/>
    </xf>
    <xf numFmtId="49" fontId="37" fillId="0" borderId="3" xfId="0" applyNumberFormat="1" applyFont="1" applyFill="1" applyBorder="1" applyAlignment="1">
      <alignment horizontal="left" vertical="center" wrapText="1"/>
    </xf>
    <xf numFmtId="0" fontId="37" fillId="0" borderId="1" xfId="0" applyFont="1" applyFill="1" applyBorder="1" applyAlignment="1">
      <alignment horizontal="center" wrapText="1"/>
    </xf>
    <xf numFmtId="2" fontId="24" fillId="0" borderId="1" xfId="0" applyNumberFormat="1" applyFont="1" applyFill="1" applyBorder="1" applyAlignment="1">
      <alignment horizontal="center" wrapText="1"/>
    </xf>
    <xf numFmtId="2" fontId="24" fillId="0" borderId="1" xfId="0" applyNumberFormat="1" applyFont="1" applyFill="1" applyBorder="1" applyAlignment="1">
      <alignment horizontal="center" vertical="top" wrapText="1"/>
    </xf>
    <xf numFmtId="2" fontId="38" fillId="0" borderId="1" xfId="0" applyNumberFormat="1" applyFont="1" applyFill="1" applyBorder="1" applyAlignment="1">
      <alignment horizontal="center" wrapText="1"/>
    </xf>
    <xf numFmtId="2" fontId="38" fillId="0" borderId="2" xfId="0" applyNumberFormat="1" applyFont="1" applyFill="1" applyBorder="1" applyAlignment="1">
      <alignment horizontal="center" wrapText="1"/>
    </xf>
    <xf numFmtId="164" fontId="37"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4" fontId="14" fillId="0" borderId="1" xfId="0" applyNumberFormat="1" applyFont="1" applyFill="1" applyBorder="1" applyAlignment="1">
      <alignment horizontal="center" vertical="center" wrapText="1"/>
    </xf>
    <xf numFmtId="0" fontId="37" fillId="0" borderId="8" xfId="0" applyFont="1" applyFill="1" applyBorder="1" applyAlignment="1">
      <alignment wrapText="1"/>
    </xf>
    <xf numFmtId="2" fontId="46" fillId="0" borderId="1" xfId="0" applyNumberFormat="1" applyFont="1" applyFill="1" applyBorder="1" applyAlignment="1">
      <alignment horizontal="center" wrapText="1"/>
    </xf>
    <xf numFmtId="2" fontId="37" fillId="0" borderId="1" xfId="0" applyNumberFormat="1" applyFont="1" applyFill="1" applyBorder="1" applyAlignment="1">
      <alignment vertical="center"/>
    </xf>
    <xf numFmtId="0" fontId="2" fillId="0" borderId="2" xfId="0" applyFont="1" applyFill="1" applyBorder="1" applyAlignment="1">
      <alignment horizontal="center" vertical="top" wrapText="1"/>
    </xf>
    <xf numFmtId="2" fontId="43" fillId="0" borderId="1" xfId="0" applyNumberFormat="1" applyFont="1" applyFill="1" applyBorder="1" applyAlignment="1">
      <alignment horizontal="center" vertical="center"/>
    </xf>
    <xf numFmtId="2" fontId="37" fillId="0" borderId="1" xfId="0" applyNumberFormat="1" applyFont="1" applyFill="1" applyBorder="1" applyAlignment="1">
      <alignment horizontal="center" vertical="center"/>
    </xf>
    <xf numFmtId="0" fontId="37" fillId="0" borderId="3" xfId="0" applyFont="1" applyFill="1" applyBorder="1" applyAlignment="1">
      <alignment horizontal="left" vertical="center" wrapText="1"/>
    </xf>
    <xf numFmtId="0" fontId="38" fillId="0" borderId="1" xfId="0" applyFont="1" applyFill="1" applyBorder="1" applyAlignment="1">
      <alignment horizontal="center" vertical="center" wrapText="1"/>
    </xf>
    <xf numFmtId="0" fontId="38"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37"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25"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2" fillId="0" borderId="1" xfId="0" applyFont="1" applyFill="1" applyBorder="1" applyAlignment="1">
      <alignment vertical="center" wrapText="1"/>
    </xf>
    <xf numFmtId="0" fontId="24"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8" fillId="0" borderId="1" xfId="0" applyFont="1" applyFill="1" applyBorder="1" applyAlignment="1">
      <alignment horizontal="left" vertical="center" wrapText="1"/>
    </xf>
    <xf numFmtId="0" fontId="2" fillId="0" borderId="0" xfId="0" applyFont="1" applyFill="1" applyBorder="1" applyAlignment="1">
      <alignment horizontal="center" vertical="center" textRotation="90"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textRotation="90" wrapText="1"/>
    </xf>
    <xf numFmtId="0" fontId="20" fillId="0" borderId="1" xfId="0" applyFont="1" applyFill="1" applyBorder="1" applyAlignment="1">
      <alignment vertical="center" wrapText="1"/>
    </xf>
    <xf numFmtId="2" fontId="23"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37" fillId="0" borderId="1" xfId="0" applyFont="1" applyFill="1" applyBorder="1" applyAlignment="1">
      <alignment horizontal="left" vertical="center" wrapText="1"/>
    </xf>
    <xf numFmtId="0" fontId="2" fillId="0" borderId="1" xfId="0" applyFont="1" applyFill="1" applyBorder="1" applyAlignment="1">
      <alignment wrapText="1"/>
    </xf>
    <xf numFmtId="0" fontId="37" fillId="0" borderId="2" xfId="0" applyFont="1" applyFill="1" applyBorder="1" applyAlignment="1">
      <alignment horizontal="left" vertical="center" wrapText="1"/>
    </xf>
    <xf numFmtId="0" fontId="2" fillId="0" borderId="1" xfId="0" applyFont="1" applyFill="1" applyBorder="1" applyAlignment="1">
      <alignment horizontal="center" wrapText="1"/>
    </xf>
    <xf numFmtId="0" fontId="2" fillId="0" borderId="1" xfId="0" applyFont="1" applyFill="1" applyBorder="1" applyAlignment="1">
      <alignment vertical="top" wrapText="1"/>
    </xf>
    <xf numFmtId="0" fontId="38" fillId="0" borderId="5"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7"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38" fillId="0" borderId="1" xfId="0" applyFont="1" applyFill="1" applyBorder="1" applyAlignment="1">
      <alignment horizontal="center" vertical="center" wrapText="1"/>
    </xf>
    <xf numFmtId="14" fontId="11" fillId="0" borderId="2" xfId="0" applyNumberFormat="1" applyFont="1" applyFill="1" applyBorder="1" applyAlignment="1">
      <alignment horizontal="center" vertical="center" wrapText="1"/>
    </xf>
    <xf numFmtId="0" fontId="38" fillId="0" borderId="8" xfId="0" applyFont="1" applyFill="1" applyBorder="1" applyAlignment="1">
      <alignment horizontal="center" vertical="center" wrapText="1"/>
    </xf>
    <xf numFmtId="0" fontId="38" fillId="0" borderId="9" xfId="0" applyFont="1" applyFill="1" applyBorder="1" applyAlignment="1">
      <alignment horizontal="center" vertical="center" wrapText="1"/>
    </xf>
    <xf numFmtId="0" fontId="38" fillId="0" borderId="10" xfId="0" applyFont="1" applyFill="1" applyBorder="1" applyAlignment="1">
      <alignment horizontal="center" vertical="center" wrapText="1"/>
    </xf>
    <xf numFmtId="49" fontId="38" fillId="0" borderId="1" xfId="0" applyNumberFormat="1" applyFont="1" applyFill="1" applyBorder="1" applyAlignment="1">
      <alignment horizontal="center" vertical="center" wrapText="1"/>
    </xf>
    <xf numFmtId="0" fontId="38" fillId="0" borderId="2" xfId="0" applyFont="1" applyFill="1" applyBorder="1" applyAlignment="1">
      <alignment horizontal="center" vertical="center" wrapText="1"/>
    </xf>
    <xf numFmtId="0" fontId="38" fillId="0" borderId="4" xfId="0" applyFont="1" applyFill="1" applyBorder="1" applyAlignment="1">
      <alignment horizontal="center" vertical="center" wrapText="1"/>
    </xf>
    <xf numFmtId="49" fontId="41" fillId="0" borderId="2" xfId="0" applyNumberFormat="1" applyFont="1" applyFill="1" applyBorder="1" applyAlignment="1">
      <alignment horizontal="center" vertical="center" wrapText="1"/>
    </xf>
    <xf numFmtId="49" fontId="41" fillId="0" borderId="4" xfId="0" applyNumberFormat="1" applyFont="1" applyFill="1" applyBorder="1" applyAlignment="1">
      <alignment horizontal="center" vertical="center" wrapText="1"/>
    </xf>
    <xf numFmtId="49" fontId="41" fillId="0" borderId="3"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23" fillId="0" borderId="2" xfId="0" applyFont="1" applyFill="1" applyBorder="1" applyAlignment="1">
      <alignment horizontal="left" vertical="center" wrapText="1"/>
    </xf>
    <xf numFmtId="0" fontId="23" fillId="0" borderId="4"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40" fillId="0" borderId="2" xfId="0" applyFont="1" applyFill="1" applyBorder="1" applyAlignment="1">
      <alignment horizontal="left" vertical="center" wrapText="1"/>
    </xf>
    <xf numFmtId="0" fontId="40" fillId="0" borderId="4" xfId="0" applyFont="1" applyFill="1" applyBorder="1" applyAlignment="1">
      <alignment horizontal="left" vertical="center" wrapText="1"/>
    </xf>
    <xf numFmtId="0" fontId="40" fillId="0" borderId="3"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7"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38" fillId="0" borderId="3"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1"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left" wrapText="1"/>
    </xf>
    <xf numFmtId="0" fontId="2" fillId="0" borderId="4" xfId="0" applyFont="1" applyFill="1" applyBorder="1" applyAlignment="1">
      <alignment horizontal="left" wrapText="1"/>
    </xf>
    <xf numFmtId="0" fontId="2" fillId="0" borderId="3" xfId="0" applyFont="1" applyFill="1" applyBorder="1" applyAlignment="1">
      <alignment horizontal="left" wrapText="1"/>
    </xf>
    <xf numFmtId="0" fontId="20"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vertical="center" wrapText="1"/>
    </xf>
    <xf numFmtId="0" fontId="25" fillId="0" borderId="4" xfId="0" applyFont="1" applyFill="1" applyBorder="1" applyAlignment="1">
      <alignment vertical="center" wrapText="1"/>
    </xf>
    <xf numFmtId="0" fontId="25" fillId="0" borderId="3" xfId="0" applyFont="1" applyFill="1" applyBorder="1" applyAlignment="1">
      <alignment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1" xfId="0" applyFont="1" applyFill="1" applyBorder="1" applyAlignment="1">
      <alignment vertical="center" wrapText="1"/>
    </xf>
    <xf numFmtId="0" fontId="17" fillId="0" borderId="1" xfId="0" applyFont="1" applyFill="1" applyBorder="1"/>
    <xf numFmtId="0" fontId="24" fillId="0" borderId="1" xfId="0" applyFont="1" applyFill="1" applyBorder="1" applyAlignment="1">
      <alignment horizontal="center" vertical="center" wrapText="1"/>
    </xf>
    <xf numFmtId="0" fontId="41" fillId="0" borderId="5" xfId="0" applyFont="1" applyFill="1" applyBorder="1" applyAlignment="1">
      <alignment horizontal="center" wrapText="1"/>
    </xf>
    <xf numFmtId="0" fontId="41" fillId="0" borderId="6" xfId="0" applyFont="1" applyFill="1" applyBorder="1" applyAlignment="1">
      <alignment horizontal="center" wrapText="1"/>
    </xf>
    <xf numFmtId="0" fontId="41" fillId="0" borderId="7" xfId="0" applyFont="1" applyFill="1" applyBorder="1" applyAlignment="1">
      <alignment horizontal="center" wrapText="1"/>
    </xf>
    <xf numFmtId="0" fontId="42" fillId="0" borderId="5" xfId="0" applyFont="1" applyFill="1" applyBorder="1" applyAlignment="1">
      <alignment horizontal="center" wrapText="1"/>
    </xf>
    <xf numFmtId="0" fontId="42" fillId="0" borderId="6" xfId="0" applyFont="1" applyFill="1" applyBorder="1" applyAlignment="1">
      <alignment horizontal="center" wrapText="1"/>
    </xf>
    <xf numFmtId="0" fontId="42" fillId="0" borderId="7" xfId="0" applyFont="1" applyFill="1" applyBorder="1" applyAlignment="1">
      <alignment horizontal="center" wrapText="1"/>
    </xf>
    <xf numFmtId="49" fontId="24" fillId="0" borderId="1" xfId="0"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18" fillId="0" borderId="0" xfId="0" applyFont="1" applyFill="1" applyAlignment="1">
      <alignment horizontal="center" vertical="center" wrapText="1"/>
    </xf>
    <xf numFmtId="0" fontId="3" fillId="0" borderId="1" xfId="0" applyFont="1" applyFill="1" applyBorder="1" applyAlignment="1">
      <alignment horizontal="center" vertical="center" textRotation="90" wrapText="1"/>
    </xf>
    <xf numFmtId="0" fontId="38"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37" fillId="0" borderId="4"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44" fillId="0" borderId="1" xfId="0" applyFont="1" applyFill="1" applyBorder="1" applyAlignment="1">
      <alignment horizontal="center" vertical="center" wrapText="1"/>
    </xf>
    <xf numFmtId="0" fontId="44" fillId="0" borderId="2" xfId="0" applyFont="1" applyFill="1" applyBorder="1" applyAlignment="1">
      <alignment horizontal="center" vertical="center" wrapText="1"/>
    </xf>
    <xf numFmtId="0" fontId="2" fillId="0" borderId="0" xfId="0" applyFont="1" applyFill="1" applyBorder="1" applyAlignment="1">
      <alignment horizontal="center" vertical="center" textRotation="90" wrapText="1"/>
    </xf>
    <xf numFmtId="0" fontId="20"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textRotation="90" wrapText="1"/>
    </xf>
    <xf numFmtId="0" fontId="2" fillId="0" borderId="1" xfId="0" applyFont="1" applyFill="1" applyBorder="1" applyAlignment="1">
      <alignment horizontal="center" vertical="center" textRotation="90" wrapText="1"/>
    </xf>
    <xf numFmtId="0" fontId="37" fillId="0" borderId="1" xfId="0" applyFont="1" applyFill="1" applyBorder="1" applyAlignment="1">
      <alignment horizontal="center" vertical="center"/>
    </xf>
    <xf numFmtId="0" fontId="37" fillId="0" borderId="2" xfId="0" applyFont="1" applyFill="1" applyBorder="1" applyAlignment="1">
      <alignment horizontal="center" vertical="center"/>
    </xf>
    <xf numFmtId="0" fontId="25" fillId="0" borderId="1" xfId="0" applyFont="1" applyFill="1" applyBorder="1" applyAlignment="1">
      <alignment vertical="center" wrapText="1"/>
    </xf>
    <xf numFmtId="0" fontId="20" fillId="0" borderId="1" xfId="0" applyFont="1" applyFill="1" applyBorder="1" applyAlignment="1">
      <alignment vertical="center" wrapText="1"/>
    </xf>
    <xf numFmtId="0" fontId="11" fillId="0" borderId="1" xfId="0" applyFont="1" applyFill="1" applyBorder="1" applyAlignment="1">
      <alignment horizontal="left" vertical="center" wrapText="1"/>
    </xf>
    <xf numFmtId="0" fontId="38" fillId="0" borderId="2" xfId="0" applyFont="1" applyFill="1" applyBorder="1" applyAlignment="1">
      <alignment horizontal="left" vertical="center" wrapText="1"/>
    </xf>
    <xf numFmtId="0" fontId="38" fillId="0" borderId="4" xfId="0" applyFont="1" applyFill="1" applyBorder="1" applyAlignment="1">
      <alignment horizontal="left" vertical="center" wrapText="1"/>
    </xf>
    <xf numFmtId="0" fontId="38" fillId="0" borderId="3" xfId="0" applyFont="1" applyFill="1" applyBorder="1" applyAlignment="1">
      <alignment horizontal="left" vertical="center" wrapText="1"/>
    </xf>
    <xf numFmtId="0" fontId="40" fillId="0" borderId="1" xfId="0" applyFont="1" applyFill="1" applyBorder="1" applyAlignment="1">
      <alignment horizontal="left" vertical="center" wrapText="1"/>
    </xf>
    <xf numFmtId="0" fontId="29" fillId="0" borderId="1" xfId="0" applyFont="1" applyFill="1" applyBorder="1" applyAlignment="1">
      <alignment horizontal="center" vertical="center" wrapText="1"/>
    </xf>
    <xf numFmtId="2" fontId="23" fillId="0" borderId="1" xfId="0" applyNumberFormat="1" applyFont="1" applyFill="1" applyBorder="1" applyAlignment="1">
      <alignment horizontal="center" vertical="center" wrapText="1"/>
    </xf>
    <xf numFmtId="2" fontId="29"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 fontId="23" fillId="0" borderId="1" xfId="0" applyNumberFormat="1" applyFont="1" applyFill="1" applyBorder="1" applyAlignment="1">
      <alignment horizontal="center" vertical="center" wrapText="1"/>
    </xf>
    <xf numFmtId="4" fontId="29" fillId="0" borderId="1" xfId="0" applyNumberFormat="1"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4" fontId="30"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vertical="center" wrapText="1"/>
    </xf>
    <xf numFmtId="4" fontId="9" fillId="0" borderId="1" xfId="0" applyNumberFormat="1" applyFont="1" applyFill="1" applyBorder="1" applyAlignment="1">
      <alignment horizontal="center" vertical="center" wrapText="1"/>
    </xf>
    <xf numFmtId="4" fontId="10" fillId="0" borderId="1" xfId="0" applyNumberFormat="1" applyFont="1" applyFill="1" applyBorder="1" applyAlignment="1">
      <alignment horizontal="center" vertical="center" wrapText="1"/>
    </xf>
    <xf numFmtId="4" fontId="33" fillId="0" borderId="1" xfId="0" applyNumberFormat="1" applyFont="1" applyFill="1" applyBorder="1" applyAlignment="1">
      <alignment horizontal="center" vertical="center" wrapText="1"/>
    </xf>
    <xf numFmtId="4" fontId="35"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wrapText="1"/>
    </xf>
    <xf numFmtId="0" fontId="37" fillId="0" borderId="1" xfId="0" applyFont="1" applyFill="1" applyBorder="1" applyAlignment="1">
      <alignment horizontal="left" vertical="center" wrapText="1"/>
    </xf>
    <xf numFmtId="0" fontId="1" fillId="0" borderId="1" xfId="0" applyFont="1" applyFill="1" applyBorder="1" applyAlignment="1">
      <alignment vertical="top" wrapText="1"/>
    </xf>
    <xf numFmtId="0" fontId="23" fillId="0" borderId="1" xfId="0" applyFont="1" applyFill="1" applyBorder="1" applyAlignment="1">
      <alignment wrapText="1"/>
    </xf>
    <xf numFmtId="0" fontId="2" fillId="0" borderId="1" xfId="0" applyFont="1" applyFill="1" applyBorder="1" applyAlignment="1">
      <alignment wrapText="1"/>
    </xf>
    <xf numFmtId="0" fontId="37" fillId="0" borderId="2" xfId="0" applyFont="1" applyFill="1" applyBorder="1" applyAlignment="1">
      <alignment horizontal="left" vertic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top"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3" xfId="0" applyFont="1" applyFill="1" applyBorder="1" applyAlignment="1">
      <alignment horizontal="left" vertical="center" wrapText="1"/>
    </xf>
    <xf numFmtId="0" fontId="2" fillId="0" borderId="0" xfId="0" applyFont="1" applyFill="1" applyAlignment="1">
      <alignment horizontal="right" vertical="center" wrapText="1"/>
    </xf>
    <xf numFmtId="0" fontId="2" fillId="0" borderId="1" xfId="0" applyFont="1" applyFill="1" applyBorder="1" applyAlignment="1">
      <alignment vertical="top" wrapText="1"/>
    </xf>
    <xf numFmtId="0" fontId="23" fillId="0" borderId="1" xfId="0" applyFont="1" applyFill="1" applyBorder="1" applyAlignment="1">
      <alignment vertical="top"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23" fillId="0" borderId="2" xfId="0" applyFont="1" applyFill="1" applyBorder="1" applyAlignment="1">
      <alignment vertical="center" wrapText="1"/>
    </xf>
    <xf numFmtId="0" fontId="23" fillId="0" borderId="4" xfId="0" applyFont="1" applyFill="1" applyBorder="1" applyAlignment="1">
      <alignment vertical="center" wrapText="1"/>
    </xf>
    <xf numFmtId="0" fontId="23" fillId="0" borderId="3" xfId="0" applyFont="1" applyFill="1" applyBorder="1" applyAlignment="1">
      <alignment vertical="center" wrapText="1"/>
    </xf>
  </cellXfs>
  <cellStyles count="1">
    <cellStyle name="Обычный" xfId="0" builtinId="0"/>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924"/>
  <sheetViews>
    <sheetView tabSelected="1" zoomScaleNormal="100" workbookViewId="0">
      <selection activeCell="K3900" sqref="K3900"/>
    </sheetView>
  </sheetViews>
  <sheetFormatPr defaultColWidth="8.85546875" defaultRowHeight="32.450000000000003" customHeight="1" x14ac:dyDescent="0.2"/>
  <cols>
    <col min="1" max="1" width="8.85546875" style="45"/>
    <col min="2" max="2" width="42.28515625" style="19" customWidth="1"/>
    <col min="3" max="3" width="11.42578125" style="19" customWidth="1"/>
    <col min="4" max="4" width="13.42578125" style="19" customWidth="1"/>
    <col min="5" max="5" width="10.85546875" style="19" customWidth="1"/>
    <col min="6" max="6" width="11.28515625" style="19" customWidth="1"/>
    <col min="7" max="7" width="10.7109375" style="19" customWidth="1"/>
    <col min="8" max="8" width="10.85546875" style="19" customWidth="1"/>
    <col min="9" max="16384" width="8.85546875" style="19"/>
  </cols>
  <sheetData>
    <row r="1" spans="1:16" s="3" customFormat="1" ht="44.25" customHeight="1" x14ac:dyDescent="0.2">
      <c r="A1" s="85"/>
      <c r="B1" s="23"/>
      <c r="C1" s="23"/>
      <c r="D1" s="23"/>
      <c r="E1" s="23"/>
      <c r="G1" s="266" t="s">
        <v>1289</v>
      </c>
      <c r="H1" s="266"/>
    </row>
    <row r="2" spans="1:16" s="3" customFormat="1" ht="33" customHeight="1" x14ac:dyDescent="0.2">
      <c r="A2" s="211" t="s">
        <v>582</v>
      </c>
      <c r="B2" s="211"/>
      <c r="C2" s="211"/>
      <c r="D2" s="211"/>
      <c r="E2" s="211"/>
      <c r="F2" s="211"/>
      <c r="G2" s="211"/>
      <c r="H2" s="211"/>
    </row>
    <row r="3" spans="1:16" s="3" customFormat="1" ht="12.75" x14ac:dyDescent="0.2">
      <c r="A3" s="2"/>
    </row>
    <row r="4" spans="1:16" s="3" customFormat="1" ht="13.15" customHeight="1" x14ac:dyDescent="0.2">
      <c r="A4" s="160" t="s">
        <v>492</v>
      </c>
      <c r="B4" s="160" t="s">
        <v>532</v>
      </c>
      <c r="C4" s="160" t="s">
        <v>533</v>
      </c>
      <c r="D4" s="212" t="s">
        <v>534</v>
      </c>
      <c r="E4" s="274" t="s">
        <v>535</v>
      </c>
      <c r="F4" s="275"/>
      <c r="G4" s="275"/>
      <c r="H4" s="276"/>
      <c r="I4" s="222"/>
      <c r="J4" s="222"/>
      <c r="K4" s="222"/>
      <c r="L4" s="223"/>
      <c r="M4" s="222"/>
      <c r="N4" s="222"/>
      <c r="O4" s="222"/>
      <c r="P4" s="222"/>
    </row>
    <row r="5" spans="1:16" s="3" customFormat="1" ht="12.75" x14ac:dyDescent="0.2">
      <c r="A5" s="160"/>
      <c r="B5" s="160"/>
      <c r="C5" s="160"/>
      <c r="D5" s="212"/>
      <c r="E5" s="224" t="s">
        <v>493</v>
      </c>
      <c r="F5" s="224" t="s">
        <v>494</v>
      </c>
      <c r="G5" s="224" t="s">
        <v>536</v>
      </c>
      <c r="H5" s="224" t="s">
        <v>537</v>
      </c>
      <c r="I5" s="222"/>
      <c r="J5" s="222"/>
      <c r="K5" s="222"/>
      <c r="L5" s="223"/>
      <c r="M5" s="219"/>
      <c r="N5" s="219"/>
      <c r="O5" s="219"/>
      <c r="P5" s="219"/>
    </row>
    <row r="6" spans="1:16" s="3" customFormat="1" ht="176.25" customHeight="1" x14ac:dyDescent="0.2">
      <c r="A6" s="160"/>
      <c r="B6" s="160"/>
      <c r="C6" s="160"/>
      <c r="D6" s="212"/>
      <c r="E6" s="224"/>
      <c r="F6" s="224"/>
      <c r="G6" s="224"/>
      <c r="H6" s="224"/>
      <c r="I6" s="222"/>
      <c r="J6" s="222"/>
      <c r="K6" s="222"/>
      <c r="L6" s="223"/>
      <c r="M6" s="219"/>
      <c r="N6" s="219"/>
      <c r="O6" s="219"/>
      <c r="P6" s="219"/>
    </row>
    <row r="7" spans="1:16" s="3" customFormat="1" ht="12.75" x14ac:dyDescent="0.2">
      <c r="A7" s="112">
        <v>1</v>
      </c>
      <c r="B7" s="112">
        <v>2</v>
      </c>
      <c r="C7" s="112">
        <v>3</v>
      </c>
      <c r="D7" s="52">
        <v>4</v>
      </c>
      <c r="E7" s="112">
        <v>5</v>
      </c>
      <c r="F7" s="112">
        <v>6</v>
      </c>
      <c r="G7" s="112">
        <v>7</v>
      </c>
      <c r="H7" s="112">
        <v>8</v>
      </c>
      <c r="I7" s="125"/>
      <c r="J7" s="125"/>
      <c r="K7" s="125"/>
      <c r="L7" s="126"/>
      <c r="M7" s="124"/>
      <c r="N7" s="124"/>
      <c r="O7" s="124"/>
      <c r="P7" s="124"/>
    </row>
    <row r="8" spans="1:16" s="14" customFormat="1" ht="15.75" x14ac:dyDescent="0.25">
      <c r="A8" s="12" t="s">
        <v>538</v>
      </c>
      <c r="B8" s="220" t="s">
        <v>543</v>
      </c>
      <c r="C8" s="220"/>
      <c r="D8" s="220"/>
      <c r="E8" s="220"/>
      <c r="F8" s="220"/>
      <c r="G8" s="220"/>
      <c r="H8" s="220"/>
      <c r="I8" s="13"/>
      <c r="J8" s="13"/>
      <c r="K8" s="13"/>
      <c r="L8" s="13"/>
      <c r="M8" s="13"/>
      <c r="N8" s="13"/>
      <c r="O8" s="13"/>
      <c r="P8" s="13"/>
    </row>
    <row r="9" spans="1:16" s="15" customFormat="1" ht="14.25" x14ac:dyDescent="0.2">
      <c r="A9" s="1">
        <v>1</v>
      </c>
      <c r="B9" s="221" t="s">
        <v>544</v>
      </c>
      <c r="C9" s="221"/>
      <c r="D9" s="221"/>
      <c r="E9" s="221"/>
      <c r="F9" s="221"/>
      <c r="G9" s="221"/>
      <c r="H9" s="221"/>
    </row>
    <row r="10" spans="1:16" s="3" customFormat="1" ht="12.75" x14ac:dyDescent="0.2">
      <c r="A10" s="112" t="s">
        <v>497</v>
      </c>
      <c r="B10" s="189" t="s">
        <v>498</v>
      </c>
      <c r="C10" s="189"/>
      <c r="D10" s="160"/>
      <c r="E10" s="160"/>
      <c r="F10" s="160"/>
      <c r="G10" s="160"/>
      <c r="H10" s="119"/>
    </row>
    <row r="11" spans="1:16" s="24" customFormat="1" ht="12.75" customHeight="1" x14ac:dyDescent="0.2">
      <c r="A11" s="207" t="s">
        <v>500</v>
      </c>
      <c r="B11" s="217" t="s">
        <v>1148</v>
      </c>
      <c r="C11" s="121" t="s">
        <v>502</v>
      </c>
      <c r="D11" s="61">
        <f t="shared" ref="D11:H13" si="0">D17+D23+D29+D35+D41+D47+D53+D59</f>
        <v>34883.4</v>
      </c>
      <c r="E11" s="61">
        <f t="shared" si="0"/>
        <v>0</v>
      </c>
      <c r="F11" s="61">
        <f t="shared" si="0"/>
        <v>34883.4</v>
      </c>
      <c r="G11" s="61">
        <f t="shared" si="0"/>
        <v>0</v>
      </c>
      <c r="H11" s="61">
        <f t="shared" si="0"/>
        <v>0</v>
      </c>
    </row>
    <row r="12" spans="1:16" s="24" customFormat="1" ht="12.75" x14ac:dyDescent="0.2">
      <c r="A12" s="207"/>
      <c r="B12" s="217"/>
      <c r="C12" s="121" t="s">
        <v>503</v>
      </c>
      <c r="D12" s="61">
        <f t="shared" si="0"/>
        <v>2279.5</v>
      </c>
      <c r="E12" s="61">
        <f t="shared" si="0"/>
        <v>0</v>
      </c>
      <c r="F12" s="61">
        <f t="shared" si="0"/>
        <v>2279.5</v>
      </c>
      <c r="G12" s="61">
        <f t="shared" si="0"/>
        <v>0</v>
      </c>
      <c r="H12" s="61">
        <f t="shared" si="0"/>
        <v>0</v>
      </c>
    </row>
    <row r="13" spans="1:16" s="24" customFormat="1" ht="12.75" x14ac:dyDescent="0.2">
      <c r="A13" s="207"/>
      <c r="B13" s="217"/>
      <c r="C13" s="121" t="s">
        <v>504</v>
      </c>
      <c r="D13" s="61">
        <f t="shared" si="0"/>
        <v>0</v>
      </c>
      <c r="E13" s="61">
        <f t="shared" si="0"/>
        <v>0</v>
      </c>
      <c r="F13" s="61">
        <f t="shared" si="0"/>
        <v>0</v>
      </c>
      <c r="G13" s="61">
        <f t="shared" si="0"/>
        <v>0</v>
      </c>
      <c r="H13" s="61">
        <f t="shared" si="0"/>
        <v>0</v>
      </c>
    </row>
    <row r="14" spans="1:16" s="24" customFormat="1" ht="12.75" x14ac:dyDescent="0.2">
      <c r="A14" s="207"/>
      <c r="B14" s="217"/>
      <c r="C14" s="121" t="s">
        <v>505</v>
      </c>
      <c r="D14" s="61">
        <f>D20+D26+D32+D38+D44+D50+D56+D62</f>
        <v>32603.9</v>
      </c>
      <c r="E14" s="61">
        <f t="shared" ref="E14:H14" si="1">E20+E26+E32+E38+E44+E50+E56+E62</f>
        <v>0</v>
      </c>
      <c r="F14" s="61">
        <f t="shared" si="1"/>
        <v>32603.9</v>
      </c>
      <c r="G14" s="61">
        <f t="shared" si="1"/>
        <v>0</v>
      </c>
      <c r="H14" s="61">
        <f t="shared" si="1"/>
        <v>0</v>
      </c>
    </row>
    <row r="15" spans="1:16" s="24" customFormat="1" ht="12.75" x14ac:dyDescent="0.2">
      <c r="A15" s="207"/>
      <c r="B15" s="217"/>
      <c r="C15" s="121" t="s">
        <v>506</v>
      </c>
      <c r="D15" s="61">
        <f t="shared" ref="D15:H16" si="2">D21+D27+D33+D39+D45+D51+D57+D63</f>
        <v>0</v>
      </c>
      <c r="E15" s="61">
        <f t="shared" si="2"/>
        <v>0</v>
      </c>
      <c r="F15" s="61">
        <f t="shared" si="2"/>
        <v>0</v>
      </c>
      <c r="G15" s="61">
        <f t="shared" si="2"/>
        <v>0</v>
      </c>
      <c r="H15" s="61">
        <f t="shared" si="2"/>
        <v>0</v>
      </c>
    </row>
    <row r="16" spans="1:16" s="24" customFormat="1" ht="12.75" x14ac:dyDescent="0.2">
      <c r="A16" s="207"/>
      <c r="B16" s="218"/>
      <c r="C16" s="121" t="s">
        <v>507</v>
      </c>
      <c r="D16" s="61">
        <f t="shared" si="2"/>
        <v>0</v>
      </c>
      <c r="E16" s="61">
        <f t="shared" si="2"/>
        <v>0</v>
      </c>
      <c r="F16" s="61">
        <f t="shared" si="2"/>
        <v>0</v>
      </c>
      <c r="G16" s="61">
        <f t="shared" si="2"/>
        <v>0</v>
      </c>
      <c r="H16" s="61">
        <f t="shared" si="2"/>
        <v>0</v>
      </c>
    </row>
    <row r="17" spans="1:8" s="3" customFormat="1" ht="12.75" customHeight="1" x14ac:dyDescent="0.2">
      <c r="A17" s="214" t="s">
        <v>508</v>
      </c>
      <c r="B17" s="177" t="s">
        <v>738</v>
      </c>
      <c r="C17" s="52" t="s">
        <v>502</v>
      </c>
      <c r="D17" s="62">
        <f>D18+D19+D20+D21+D22</f>
        <v>1353.5</v>
      </c>
      <c r="E17" s="62">
        <v>0</v>
      </c>
      <c r="F17" s="62">
        <f>F18+F19+F20+F21+F22</f>
        <v>1353.5</v>
      </c>
      <c r="G17" s="131">
        <v>0</v>
      </c>
      <c r="H17" s="131">
        <v>0</v>
      </c>
    </row>
    <row r="18" spans="1:8" s="3" customFormat="1" ht="12.75" x14ac:dyDescent="0.2">
      <c r="A18" s="214"/>
      <c r="B18" s="225"/>
      <c r="C18" s="112" t="s">
        <v>503</v>
      </c>
      <c r="D18" s="134">
        <f>E18+F18+G18+H18</f>
        <v>1353.5</v>
      </c>
      <c r="E18" s="131">
        <v>0</v>
      </c>
      <c r="F18" s="134">
        <v>1353.5</v>
      </c>
      <c r="G18" s="131">
        <v>0</v>
      </c>
      <c r="H18" s="131">
        <v>0</v>
      </c>
    </row>
    <row r="19" spans="1:8" s="3" customFormat="1" ht="12.75" x14ac:dyDescent="0.2">
      <c r="A19" s="214"/>
      <c r="B19" s="225"/>
      <c r="C19" s="112" t="s">
        <v>504</v>
      </c>
      <c r="D19" s="134">
        <f>E19+F19+G19+H19</f>
        <v>0</v>
      </c>
      <c r="E19" s="131">
        <v>0</v>
      </c>
      <c r="F19" s="131">
        <v>0</v>
      </c>
      <c r="G19" s="131">
        <v>0</v>
      </c>
      <c r="H19" s="131">
        <v>0</v>
      </c>
    </row>
    <row r="20" spans="1:8" s="3" customFormat="1" ht="12.75" x14ac:dyDescent="0.2">
      <c r="A20" s="214"/>
      <c r="B20" s="225"/>
      <c r="C20" s="112" t="s">
        <v>505</v>
      </c>
      <c r="D20" s="134">
        <f t="shared" ref="D20:D22" si="3">E20+F20+G20+H20</f>
        <v>0</v>
      </c>
      <c r="E20" s="131">
        <v>0</v>
      </c>
      <c r="F20" s="131">
        <v>0</v>
      </c>
      <c r="G20" s="131">
        <v>0</v>
      </c>
      <c r="H20" s="131">
        <v>0</v>
      </c>
    </row>
    <row r="21" spans="1:8" s="3" customFormat="1" ht="12.75" x14ac:dyDescent="0.2">
      <c r="A21" s="214"/>
      <c r="B21" s="225"/>
      <c r="C21" s="112" t="s">
        <v>506</v>
      </c>
      <c r="D21" s="134">
        <f t="shared" si="3"/>
        <v>0</v>
      </c>
      <c r="E21" s="131">
        <v>0</v>
      </c>
      <c r="F21" s="131">
        <v>0</v>
      </c>
      <c r="G21" s="131">
        <v>0</v>
      </c>
      <c r="H21" s="131">
        <v>0</v>
      </c>
    </row>
    <row r="22" spans="1:8" s="3" customFormat="1" ht="12.75" x14ac:dyDescent="0.2">
      <c r="A22" s="214"/>
      <c r="B22" s="226"/>
      <c r="C22" s="112" t="s">
        <v>507</v>
      </c>
      <c r="D22" s="134">
        <f t="shared" si="3"/>
        <v>0</v>
      </c>
      <c r="E22" s="131">
        <v>0</v>
      </c>
      <c r="F22" s="131">
        <v>0</v>
      </c>
      <c r="G22" s="131">
        <v>0</v>
      </c>
      <c r="H22" s="131">
        <v>0</v>
      </c>
    </row>
    <row r="23" spans="1:8" s="3" customFormat="1" ht="12.75" customHeight="1" x14ac:dyDescent="0.2">
      <c r="A23" s="214" t="s">
        <v>510</v>
      </c>
      <c r="B23" s="177" t="s">
        <v>545</v>
      </c>
      <c r="C23" s="52" t="s">
        <v>502</v>
      </c>
      <c r="D23" s="62">
        <f>D24+D25+D26+D27+D28</f>
        <v>55.6</v>
      </c>
      <c r="E23" s="131">
        <v>0</v>
      </c>
      <c r="F23" s="62">
        <f>F24+F25+F26+F27+F28</f>
        <v>55.6</v>
      </c>
      <c r="G23" s="131">
        <v>0</v>
      </c>
      <c r="H23" s="131">
        <v>0</v>
      </c>
    </row>
    <row r="24" spans="1:8" s="3" customFormat="1" ht="12.75" x14ac:dyDescent="0.2">
      <c r="A24" s="214"/>
      <c r="B24" s="177"/>
      <c r="C24" s="112" t="s">
        <v>503</v>
      </c>
      <c r="D24" s="134">
        <f>E24+F24+G24+H24</f>
        <v>55.6</v>
      </c>
      <c r="E24" s="131">
        <v>0</v>
      </c>
      <c r="F24" s="112">
        <v>55.6</v>
      </c>
      <c r="G24" s="131">
        <v>0</v>
      </c>
      <c r="H24" s="131">
        <v>0</v>
      </c>
    </row>
    <row r="25" spans="1:8" s="3" customFormat="1" ht="12.75" x14ac:dyDescent="0.2">
      <c r="A25" s="214"/>
      <c r="B25" s="177"/>
      <c r="C25" s="112" t="s">
        <v>504</v>
      </c>
      <c r="D25" s="134">
        <f t="shared" ref="D25:D28" si="4">E25+F25+G25+H25</f>
        <v>0</v>
      </c>
      <c r="E25" s="131">
        <v>0</v>
      </c>
      <c r="F25" s="131">
        <v>0</v>
      </c>
      <c r="G25" s="131">
        <v>0</v>
      </c>
      <c r="H25" s="131">
        <v>0</v>
      </c>
    </row>
    <row r="26" spans="1:8" s="3" customFormat="1" ht="12.75" x14ac:dyDescent="0.2">
      <c r="A26" s="214"/>
      <c r="B26" s="177"/>
      <c r="C26" s="112" t="s">
        <v>505</v>
      </c>
      <c r="D26" s="134">
        <f t="shared" si="4"/>
        <v>0</v>
      </c>
      <c r="E26" s="131">
        <v>0</v>
      </c>
      <c r="F26" s="131">
        <v>0</v>
      </c>
      <c r="G26" s="131">
        <v>0</v>
      </c>
      <c r="H26" s="131">
        <v>0</v>
      </c>
    </row>
    <row r="27" spans="1:8" s="3" customFormat="1" ht="12.75" x14ac:dyDescent="0.2">
      <c r="A27" s="214"/>
      <c r="B27" s="177"/>
      <c r="C27" s="112" t="s">
        <v>506</v>
      </c>
      <c r="D27" s="134">
        <f t="shared" si="4"/>
        <v>0</v>
      </c>
      <c r="E27" s="131">
        <v>0</v>
      </c>
      <c r="F27" s="131">
        <v>0</v>
      </c>
      <c r="G27" s="131">
        <v>0</v>
      </c>
      <c r="H27" s="131">
        <v>0</v>
      </c>
    </row>
    <row r="28" spans="1:8" s="3" customFormat="1" ht="12.75" x14ac:dyDescent="0.2">
      <c r="A28" s="214"/>
      <c r="B28" s="180"/>
      <c r="C28" s="112" t="s">
        <v>507</v>
      </c>
      <c r="D28" s="134">
        <f t="shared" si="4"/>
        <v>0</v>
      </c>
      <c r="E28" s="131">
        <v>0</v>
      </c>
      <c r="F28" s="131">
        <v>0</v>
      </c>
      <c r="G28" s="131">
        <v>0</v>
      </c>
      <c r="H28" s="131">
        <v>0</v>
      </c>
    </row>
    <row r="29" spans="1:8" s="3" customFormat="1" ht="12.75" customHeight="1" x14ac:dyDescent="0.2">
      <c r="A29" s="214" t="s">
        <v>546</v>
      </c>
      <c r="B29" s="180" t="s">
        <v>1149</v>
      </c>
      <c r="C29" s="52" t="s">
        <v>502</v>
      </c>
      <c r="D29" s="62">
        <f>D30+D31+D32+D33+D34</f>
        <v>100</v>
      </c>
      <c r="E29" s="133">
        <f>E30+E31+E32+E33+E34</f>
        <v>0</v>
      </c>
      <c r="F29" s="133">
        <f>F30+F31+F32+F33+F34</f>
        <v>100</v>
      </c>
      <c r="G29" s="131">
        <v>0</v>
      </c>
      <c r="H29" s="131">
        <v>0</v>
      </c>
    </row>
    <row r="30" spans="1:8" s="3" customFormat="1" ht="12.75" x14ac:dyDescent="0.2">
      <c r="A30" s="214"/>
      <c r="B30" s="215"/>
      <c r="C30" s="112" t="s">
        <v>503</v>
      </c>
      <c r="D30" s="134">
        <f>E30+F30+G30+H30</f>
        <v>100</v>
      </c>
      <c r="E30" s="131">
        <v>0</v>
      </c>
      <c r="F30" s="112">
        <v>100</v>
      </c>
      <c r="G30" s="131">
        <v>0</v>
      </c>
      <c r="H30" s="131">
        <v>0</v>
      </c>
    </row>
    <row r="31" spans="1:8" s="3" customFormat="1" ht="12.75" x14ac:dyDescent="0.2">
      <c r="A31" s="214"/>
      <c r="B31" s="215"/>
      <c r="C31" s="112" t="s">
        <v>504</v>
      </c>
      <c r="D31" s="134">
        <f t="shared" ref="D31:D34" si="5">E31+F31+G31+H31</f>
        <v>0</v>
      </c>
      <c r="E31" s="131">
        <v>0</v>
      </c>
      <c r="F31" s="131">
        <v>0</v>
      </c>
      <c r="G31" s="131">
        <v>0</v>
      </c>
      <c r="H31" s="131">
        <v>0</v>
      </c>
    </row>
    <row r="32" spans="1:8" s="3" customFormat="1" ht="12.75" x14ac:dyDescent="0.2">
      <c r="A32" s="214"/>
      <c r="B32" s="215"/>
      <c r="C32" s="112" t="s">
        <v>505</v>
      </c>
      <c r="D32" s="134">
        <f t="shared" si="5"/>
        <v>0</v>
      </c>
      <c r="E32" s="131">
        <v>0</v>
      </c>
      <c r="F32" s="131">
        <v>0</v>
      </c>
      <c r="G32" s="131">
        <v>0</v>
      </c>
      <c r="H32" s="131">
        <v>0</v>
      </c>
    </row>
    <row r="33" spans="1:8" s="3" customFormat="1" ht="12.75" x14ac:dyDescent="0.2">
      <c r="A33" s="214"/>
      <c r="B33" s="215"/>
      <c r="C33" s="112" t="s">
        <v>506</v>
      </c>
      <c r="D33" s="134">
        <f t="shared" si="5"/>
        <v>0</v>
      </c>
      <c r="E33" s="131">
        <v>0</v>
      </c>
      <c r="F33" s="131">
        <v>0</v>
      </c>
      <c r="G33" s="131">
        <v>0</v>
      </c>
      <c r="H33" s="131">
        <v>0</v>
      </c>
    </row>
    <row r="34" spans="1:8" s="3" customFormat="1" ht="12.75" x14ac:dyDescent="0.2">
      <c r="A34" s="214"/>
      <c r="B34" s="216"/>
      <c r="C34" s="112" t="s">
        <v>507</v>
      </c>
      <c r="D34" s="134">
        <f t="shared" si="5"/>
        <v>0</v>
      </c>
      <c r="E34" s="131">
        <v>0</v>
      </c>
      <c r="F34" s="131">
        <v>0</v>
      </c>
      <c r="G34" s="131">
        <v>0</v>
      </c>
      <c r="H34" s="131">
        <v>0</v>
      </c>
    </row>
    <row r="35" spans="1:8" s="3" customFormat="1" ht="12.75" customHeight="1" x14ac:dyDescent="0.2">
      <c r="A35" s="214" t="s">
        <v>547</v>
      </c>
      <c r="B35" s="177" t="s">
        <v>548</v>
      </c>
      <c r="C35" s="52" t="s">
        <v>502</v>
      </c>
      <c r="D35" s="62">
        <f>D36+D37+D38+D39+D40</f>
        <v>770.4</v>
      </c>
      <c r="E35" s="133">
        <f>E36+E37+E38+E39+E40</f>
        <v>0</v>
      </c>
      <c r="F35" s="133">
        <f>F36+F37+F38+F39+F40</f>
        <v>770.4</v>
      </c>
      <c r="G35" s="131">
        <v>0</v>
      </c>
      <c r="H35" s="131">
        <v>0</v>
      </c>
    </row>
    <row r="36" spans="1:8" s="3" customFormat="1" ht="12.75" x14ac:dyDescent="0.2">
      <c r="A36" s="214"/>
      <c r="B36" s="177"/>
      <c r="C36" s="112" t="s">
        <v>503</v>
      </c>
      <c r="D36" s="134">
        <f>E36+F36+G36+H36</f>
        <v>770.4</v>
      </c>
      <c r="E36" s="131">
        <v>0</v>
      </c>
      <c r="F36" s="112">
        <v>770.4</v>
      </c>
      <c r="G36" s="131">
        <v>0</v>
      </c>
      <c r="H36" s="131">
        <v>0</v>
      </c>
    </row>
    <row r="37" spans="1:8" s="3" customFormat="1" ht="12.75" x14ac:dyDescent="0.2">
      <c r="A37" s="214"/>
      <c r="B37" s="177"/>
      <c r="C37" s="112" t="s">
        <v>504</v>
      </c>
      <c r="D37" s="134">
        <f t="shared" ref="D37:D40" si="6">E37+F37+G37+H37</f>
        <v>0</v>
      </c>
      <c r="E37" s="131">
        <v>0</v>
      </c>
      <c r="F37" s="131">
        <v>0</v>
      </c>
      <c r="G37" s="131">
        <v>0</v>
      </c>
      <c r="H37" s="131">
        <v>0</v>
      </c>
    </row>
    <row r="38" spans="1:8" s="3" customFormat="1" ht="12.75" x14ac:dyDescent="0.2">
      <c r="A38" s="214"/>
      <c r="B38" s="177"/>
      <c r="C38" s="112" t="s">
        <v>505</v>
      </c>
      <c r="D38" s="134">
        <f t="shared" si="6"/>
        <v>0</v>
      </c>
      <c r="E38" s="131">
        <v>0</v>
      </c>
      <c r="F38" s="131">
        <v>0</v>
      </c>
      <c r="G38" s="131">
        <v>0</v>
      </c>
      <c r="H38" s="131">
        <v>0</v>
      </c>
    </row>
    <row r="39" spans="1:8" s="3" customFormat="1" ht="12.75" x14ac:dyDescent="0.2">
      <c r="A39" s="214"/>
      <c r="B39" s="177"/>
      <c r="C39" s="112" t="s">
        <v>506</v>
      </c>
      <c r="D39" s="134">
        <f t="shared" si="6"/>
        <v>0</v>
      </c>
      <c r="E39" s="131">
        <v>0</v>
      </c>
      <c r="F39" s="131">
        <v>0</v>
      </c>
      <c r="G39" s="131">
        <v>0</v>
      </c>
      <c r="H39" s="131">
        <v>0</v>
      </c>
    </row>
    <row r="40" spans="1:8" s="3" customFormat="1" ht="12.75" x14ac:dyDescent="0.2">
      <c r="A40" s="214"/>
      <c r="B40" s="180"/>
      <c r="C40" s="112" t="s">
        <v>507</v>
      </c>
      <c r="D40" s="134">
        <f t="shared" si="6"/>
        <v>0</v>
      </c>
      <c r="E40" s="131">
        <v>0</v>
      </c>
      <c r="F40" s="131">
        <v>0</v>
      </c>
      <c r="G40" s="131">
        <v>0</v>
      </c>
      <c r="H40" s="131">
        <v>0</v>
      </c>
    </row>
    <row r="41" spans="1:8" s="3" customFormat="1" ht="12.75" customHeight="1" x14ac:dyDescent="0.2">
      <c r="A41" s="214" t="s">
        <v>549</v>
      </c>
      <c r="B41" s="177" t="s">
        <v>1150</v>
      </c>
      <c r="C41" s="52" t="s">
        <v>502</v>
      </c>
      <c r="D41" s="62">
        <f>D42+D43+D44+D45+D46</f>
        <v>15360.9</v>
      </c>
      <c r="E41" s="133">
        <f>E42+E43+E44+E45+E46</f>
        <v>0</v>
      </c>
      <c r="F41" s="133">
        <f>F42+F43+F44+F45+F46</f>
        <v>15360.9</v>
      </c>
      <c r="G41" s="131">
        <v>0</v>
      </c>
      <c r="H41" s="131">
        <v>0</v>
      </c>
    </row>
    <row r="42" spans="1:8" s="3" customFormat="1" ht="12.75" x14ac:dyDescent="0.2">
      <c r="A42" s="214"/>
      <c r="B42" s="177"/>
      <c r="C42" s="112" t="s">
        <v>503</v>
      </c>
      <c r="D42" s="134">
        <f>E42+F42+G42+H42</f>
        <v>0</v>
      </c>
      <c r="E42" s="131">
        <v>0</v>
      </c>
      <c r="F42" s="131">
        <v>0</v>
      </c>
      <c r="G42" s="131">
        <v>0</v>
      </c>
      <c r="H42" s="131">
        <v>0</v>
      </c>
    </row>
    <row r="43" spans="1:8" s="3" customFormat="1" ht="12.75" x14ac:dyDescent="0.2">
      <c r="A43" s="214"/>
      <c r="B43" s="177"/>
      <c r="C43" s="112" t="s">
        <v>504</v>
      </c>
      <c r="D43" s="134">
        <f t="shared" ref="D43:D46" si="7">E43+F43+G43+H43</f>
        <v>0</v>
      </c>
      <c r="E43" s="131">
        <v>0</v>
      </c>
      <c r="F43" s="131">
        <v>0</v>
      </c>
      <c r="G43" s="131">
        <v>0</v>
      </c>
      <c r="H43" s="131">
        <v>0</v>
      </c>
    </row>
    <row r="44" spans="1:8" s="3" customFormat="1" ht="12.75" x14ac:dyDescent="0.2">
      <c r="A44" s="214"/>
      <c r="B44" s="177"/>
      <c r="C44" s="112" t="s">
        <v>505</v>
      </c>
      <c r="D44" s="134">
        <f t="shared" si="7"/>
        <v>15360.9</v>
      </c>
      <c r="E44" s="131">
        <v>0</v>
      </c>
      <c r="F44" s="131">
        <v>15360.9</v>
      </c>
      <c r="G44" s="131">
        <v>0</v>
      </c>
      <c r="H44" s="131">
        <v>0</v>
      </c>
    </row>
    <row r="45" spans="1:8" s="3" customFormat="1" ht="12.75" x14ac:dyDescent="0.2">
      <c r="A45" s="214"/>
      <c r="B45" s="177"/>
      <c r="C45" s="112" t="s">
        <v>506</v>
      </c>
      <c r="D45" s="134">
        <f t="shared" si="7"/>
        <v>0</v>
      </c>
      <c r="E45" s="131">
        <v>0</v>
      </c>
      <c r="F45" s="131">
        <v>0</v>
      </c>
      <c r="G45" s="131">
        <v>0</v>
      </c>
      <c r="H45" s="131">
        <v>0</v>
      </c>
    </row>
    <row r="46" spans="1:8" s="3" customFormat="1" ht="12.75" x14ac:dyDescent="0.2">
      <c r="A46" s="214"/>
      <c r="B46" s="177"/>
      <c r="C46" s="112" t="s">
        <v>507</v>
      </c>
      <c r="D46" s="134">
        <f t="shared" si="7"/>
        <v>0</v>
      </c>
      <c r="E46" s="131">
        <v>0</v>
      </c>
      <c r="F46" s="112">
        <v>0</v>
      </c>
      <c r="G46" s="131">
        <v>0</v>
      </c>
      <c r="H46" s="131">
        <v>0</v>
      </c>
    </row>
    <row r="47" spans="1:8" s="3" customFormat="1" ht="12.75" customHeight="1" x14ac:dyDescent="0.2">
      <c r="A47" s="214" t="s">
        <v>550</v>
      </c>
      <c r="B47" s="177" t="s">
        <v>1277</v>
      </c>
      <c r="C47" s="52" t="s">
        <v>502</v>
      </c>
      <c r="D47" s="62">
        <f>D48+D49+D50+D51+D52</f>
        <v>11413.5</v>
      </c>
      <c r="E47" s="133">
        <f>E48+E49+E50+E51+E52</f>
        <v>0</v>
      </c>
      <c r="F47" s="133">
        <f>F48+F49+F50+F51+F52</f>
        <v>11413.5</v>
      </c>
      <c r="G47" s="131">
        <v>0</v>
      </c>
      <c r="H47" s="131">
        <v>0</v>
      </c>
    </row>
    <row r="48" spans="1:8" s="3" customFormat="1" ht="12.75" x14ac:dyDescent="0.2">
      <c r="A48" s="214"/>
      <c r="B48" s="177"/>
      <c r="C48" s="112" t="s">
        <v>503</v>
      </c>
      <c r="D48" s="134">
        <f>E48+F48+G48+H48</f>
        <v>0</v>
      </c>
      <c r="E48" s="131">
        <v>0</v>
      </c>
      <c r="F48" s="131">
        <v>0</v>
      </c>
      <c r="G48" s="131">
        <v>0</v>
      </c>
      <c r="H48" s="131">
        <v>0</v>
      </c>
    </row>
    <row r="49" spans="1:8" s="3" customFormat="1" ht="12.75" x14ac:dyDescent="0.2">
      <c r="A49" s="214"/>
      <c r="B49" s="177"/>
      <c r="C49" s="112" t="s">
        <v>504</v>
      </c>
      <c r="D49" s="134">
        <f t="shared" ref="D49:D52" si="8">E49+F49+G49+H49</f>
        <v>0</v>
      </c>
      <c r="E49" s="131">
        <v>0</v>
      </c>
      <c r="F49" s="131">
        <v>0</v>
      </c>
      <c r="G49" s="131">
        <v>0</v>
      </c>
      <c r="H49" s="131">
        <v>0</v>
      </c>
    </row>
    <row r="50" spans="1:8" s="3" customFormat="1" ht="12.75" x14ac:dyDescent="0.2">
      <c r="A50" s="214"/>
      <c r="B50" s="177"/>
      <c r="C50" s="112" t="s">
        <v>505</v>
      </c>
      <c r="D50" s="134">
        <f t="shared" si="8"/>
        <v>11413.5</v>
      </c>
      <c r="E50" s="131">
        <v>0</v>
      </c>
      <c r="F50" s="131">
        <v>11413.5</v>
      </c>
      <c r="G50" s="131">
        <v>0</v>
      </c>
      <c r="H50" s="131">
        <v>0</v>
      </c>
    </row>
    <row r="51" spans="1:8" s="3" customFormat="1" ht="12.75" x14ac:dyDescent="0.2">
      <c r="A51" s="214"/>
      <c r="B51" s="177"/>
      <c r="C51" s="112" t="s">
        <v>506</v>
      </c>
      <c r="D51" s="134">
        <f t="shared" si="8"/>
        <v>0</v>
      </c>
      <c r="E51" s="131">
        <v>0</v>
      </c>
      <c r="F51" s="131">
        <v>0</v>
      </c>
      <c r="G51" s="131">
        <v>0</v>
      </c>
      <c r="H51" s="131">
        <v>0</v>
      </c>
    </row>
    <row r="52" spans="1:8" s="3" customFormat="1" ht="12.75" x14ac:dyDescent="0.2">
      <c r="A52" s="214"/>
      <c r="B52" s="177"/>
      <c r="C52" s="112" t="s">
        <v>507</v>
      </c>
      <c r="D52" s="134">
        <f t="shared" si="8"/>
        <v>0</v>
      </c>
      <c r="E52" s="131">
        <v>0</v>
      </c>
      <c r="F52" s="112">
        <v>0</v>
      </c>
      <c r="G52" s="131">
        <v>0</v>
      </c>
      <c r="H52" s="131">
        <v>0</v>
      </c>
    </row>
    <row r="53" spans="1:8" s="3" customFormat="1" ht="12.75" x14ac:dyDescent="0.2">
      <c r="A53" s="161" t="s">
        <v>551</v>
      </c>
      <c r="B53" s="177" t="s">
        <v>1332</v>
      </c>
      <c r="C53" s="52" t="s">
        <v>502</v>
      </c>
      <c r="D53" s="62">
        <f>D54+D55+D56+D57+D58</f>
        <v>1832.3</v>
      </c>
      <c r="E53" s="133">
        <f>E54+E55+E56+E57+E58</f>
        <v>0</v>
      </c>
      <c r="F53" s="133">
        <f>F54+F55+F56+F57+F58</f>
        <v>1832.3</v>
      </c>
      <c r="G53" s="131">
        <v>0</v>
      </c>
      <c r="H53" s="131">
        <v>0</v>
      </c>
    </row>
    <row r="54" spans="1:8" s="3" customFormat="1" ht="12.75" x14ac:dyDescent="0.2">
      <c r="A54" s="162"/>
      <c r="B54" s="177"/>
      <c r="C54" s="112" t="s">
        <v>503</v>
      </c>
      <c r="D54" s="134">
        <f>E54+F54+G54+H54</f>
        <v>0</v>
      </c>
      <c r="E54" s="131">
        <v>0</v>
      </c>
      <c r="F54" s="131">
        <v>0</v>
      </c>
      <c r="G54" s="131">
        <v>0</v>
      </c>
      <c r="H54" s="131">
        <v>0</v>
      </c>
    </row>
    <row r="55" spans="1:8" s="3" customFormat="1" ht="12.75" x14ac:dyDescent="0.2">
      <c r="A55" s="162"/>
      <c r="B55" s="177"/>
      <c r="C55" s="112" t="s">
        <v>504</v>
      </c>
      <c r="D55" s="134">
        <f t="shared" ref="D55:D58" si="9">E55+F55+G55+H55</f>
        <v>0</v>
      </c>
      <c r="E55" s="131">
        <v>0</v>
      </c>
      <c r="F55" s="131">
        <v>0</v>
      </c>
      <c r="G55" s="131">
        <v>0</v>
      </c>
      <c r="H55" s="131">
        <v>0</v>
      </c>
    </row>
    <row r="56" spans="1:8" s="3" customFormat="1" ht="12.75" x14ac:dyDescent="0.2">
      <c r="A56" s="162"/>
      <c r="B56" s="177"/>
      <c r="C56" s="112" t="s">
        <v>505</v>
      </c>
      <c r="D56" s="134">
        <f t="shared" si="9"/>
        <v>1832.3</v>
      </c>
      <c r="E56" s="131">
        <v>0</v>
      </c>
      <c r="F56" s="131">
        <v>1832.3</v>
      </c>
      <c r="G56" s="131">
        <v>0</v>
      </c>
      <c r="H56" s="131">
        <v>0</v>
      </c>
    </row>
    <row r="57" spans="1:8" s="3" customFormat="1" ht="12.75" x14ac:dyDescent="0.2">
      <c r="A57" s="162"/>
      <c r="B57" s="177"/>
      <c r="C57" s="112" t="s">
        <v>506</v>
      </c>
      <c r="D57" s="134">
        <f t="shared" si="9"/>
        <v>0</v>
      </c>
      <c r="E57" s="131">
        <v>0</v>
      </c>
      <c r="F57" s="131">
        <v>0</v>
      </c>
      <c r="G57" s="131">
        <v>0</v>
      </c>
      <c r="H57" s="131">
        <v>0</v>
      </c>
    </row>
    <row r="58" spans="1:8" s="3" customFormat="1" ht="12.75" x14ac:dyDescent="0.2">
      <c r="A58" s="163"/>
      <c r="B58" s="177"/>
      <c r="C58" s="112" t="s">
        <v>507</v>
      </c>
      <c r="D58" s="134">
        <f t="shared" si="9"/>
        <v>0</v>
      </c>
      <c r="E58" s="131">
        <v>0</v>
      </c>
      <c r="F58" s="112">
        <v>0</v>
      </c>
      <c r="G58" s="131">
        <v>0</v>
      </c>
      <c r="H58" s="131">
        <v>0</v>
      </c>
    </row>
    <row r="59" spans="1:8" s="3" customFormat="1" ht="12.75" x14ac:dyDescent="0.2">
      <c r="A59" s="161" t="s">
        <v>471</v>
      </c>
      <c r="B59" s="177" t="s">
        <v>1551</v>
      </c>
      <c r="C59" s="52" t="s">
        <v>502</v>
      </c>
      <c r="D59" s="62">
        <f>D60+D61+D62+D63+D64</f>
        <v>3997.2</v>
      </c>
      <c r="E59" s="133">
        <f>E60+E61+E62+E63+E64</f>
        <v>0</v>
      </c>
      <c r="F59" s="133">
        <f>F60+F61+F62+F63+F64</f>
        <v>3997.2</v>
      </c>
      <c r="G59" s="131">
        <v>0</v>
      </c>
      <c r="H59" s="131">
        <v>0</v>
      </c>
    </row>
    <row r="60" spans="1:8" s="3" customFormat="1" ht="12.75" x14ac:dyDescent="0.2">
      <c r="A60" s="162"/>
      <c r="B60" s="177"/>
      <c r="C60" s="112" t="s">
        <v>503</v>
      </c>
      <c r="D60" s="134">
        <f>E60+F60+G60+H60</f>
        <v>0</v>
      </c>
      <c r="E60" s="131">
        <v>0</v>
      </c>
      <c r="F60" s="131">
        <v>0</v>
      </c>
      <c r="G60" s="131">
        <v>0</v>
      </c>
      <c r="H60" s="131">
        <v>0</v>
      </c>
    </row>
    <row r="61" spans="1:8" s="3" customFormat="1" ht="12.75" x14ac:dyDescent="0.2">
      <c r="A61" s="162"/>
      <c r="B61" s="177"/>
      <c r="C61" s="112" t="s">
        <v>504</v>
      </c>
      <c r="D61" s="134">
        <f t="shared" ref="D61:D64" si="10">E61+F61+G61+H61</f>
        <v>0</v>
      </c>
      <c r="E61" s="131">
        <v>0</v>
      </c>
      <c r="F61" s="131">
        <v>0</v>
      </c>
      <c r="G61" s="131">
        <v>0</v>
      </c>
      <c r="H61" s="131">
        <v>0</v>
      </c>
    </row>
    <row r="62" spans="1:8" s="3" customFormat="1" ht="12.75" x14ac:dyDescent="0.2">
      <c r="A62" s="162"/>
      <c r="B62" s="177"/>
      <c r="C62" s="112" t="s">
        <v>505</v>
      </c>
      <c r="D62" s="134">
        <f t="shared" si="10"/>
        <v>3997.2</v>
      </c>
      <c r="E62" s="131">
        <v>0</v>
      </c>
      <c r="F62" s="131">
        <v>3997.2</v>
      </c>
      <c r="G62" s="131">
        <v>0</v>
      </c>
      <c r="H62" s="131">
        <v>0</v>
      </c>
    </row>
    <row r="63" spans="1:8" s="3" customFormat="1" ht="12.75" x14ac:dyDescent="0.2">
      <c r="A63" s="162"/>
      <c r="B63" s="177"/>
      <c r="C63" s="112" t="s">
        <v>506</v>
      </c>
      <c r="D63" s="134">
        <f t="shared" si="10"/>
        <v>0</v>
      </c>
      <c r="E63" s="131">
        <v>0</v>
      </c>
      <c r="F63" s="131">
        <v>0</v>
      </c>
      <c r="G63" s="131">
        <v>0</v>
      </c>
      <c r="H63" s="131">
        <v>0</v>
      </c>
    </row>
    <row r="64" spans="1:8" s="3" customFormat="1" ht="12.75" x14ac:dyDescent="0.2">
      <c r="A64" s="163"/>
      <c r="B64" s="177"/>
      <c r="C64" s="112" t="s">
        <v>507</v>
      </c>
      <c r="D64" s="134">
        <f t="shared" si="10"/>
        <v>0</v>
      </c>
      <c r="E64" s="131">
        <v>0</v>
      </c>
      <c r="F64" s="112">
        <v>0</v>
      </c>
      <c r="G64" s="131">
        <v>0</v>
      </c>
      <c r="H64" s="131">
        <v>0</v>
      </c>
    </row>
    <row r="65" spans="1:8" s="15" customFormat="1" ht="14.25" x14ac:dyDescent="0.2">
      <c r="A65" s="18">
        <v>2</v>
      </c>
      <c r="B65" s="197" t="s">
        <v>552</v>
      </c>
      <c r="C65" s="197"/>
      <c r="D65" s="197"/>
      <c r="E65" s="197"/>
      <c r="F65" s="197"/>
      <c r="G65" s="197"/>
      <c r="H65" s="118"/>
    </row>
    <row r="66" spans="1:8" s="3" customFormat="1" ht="12.75" x14ac:dyDescent="0.2">
      <c r="A66" s="116" t="s">
        <v>513</v>
      </c>
      <c r="B66" s="116" t="s">
        <v>498</v>
      </c>
      <c r="C66" s="160"/>
      <c r="D66" s="160"/>
      <c r="E66" s="160"/>
      <c r="F66" s="160"/>
      <c r="G66" s="160"/>
      <c r="H66" s="119"/>
    </row>
    <row r="67" spans="1:8" s="24" customFormat="1" ht="12.75" customHeight="1" x14ac:dyDescent="0.2">
      <c r="A67" s="199" t="s">
        <v>514</v>
      </c>
      <c r="B67" s="177" t="s">
        <v>553</v>
      </c>
      <c r="C67" s="120" t="s">
        <v>502</v>
      </c>
      <c r="D67" s="63">
        <f>D73+D79+D85+D91+D97+D103+D109</f>
        <v>12636.4</v>
      </c>
      <c r="E67" s="63">
        <f t="shared" ref="E67:H67" si="11">E73+E79+E85+E91+E97+E103+E109</f>
        <v>0</v>
      </c>
      <c r="F67" s="63">
        <f t="shared" si="11"/>
        <v>12636.4</v>
      </c>
      <c r="G67" s="63">
        <f t="shared" si="11"/>
        <v>0</v>
      </c>
      <c r="H67" s="63">
        <f t="shared" si="11"/>
        <v>0</v>
      </c>
    </row>
    <row r="68" spans="1:8" s="24" customFormat="1" ht="12.75" x14ac:dyDescent="0.2">
      <c r="A68" s="199"/>
      <c r="B68" s="177"/>
      <c r="C68" s="120" t="s">
        <v>503</v>
      </c>
      <c r="D68" s="63">
        <f t="shared" ref="D68:H72" si="12">D74+D80+D86+D92+D98+D104+D110</f>
        <v>2313.6999999999998</v>
      </c>
      <c r="E68" s="63">
        <f t="shared" si="12"/>
        <v>0</v>
      </c>
      <c r="F68" s="63">
        <f t="shared" si="12"/>
        <v>2313.6999999999998</v>
      </c>
      <c r="G68" s="63">
        <f t="shared" si="12"/>
        <v>0</v>
      </c>
      <c r="H68" s="63">
        <f t="shared" si="12"/>
        <v>0</v>
      </c>
    </row>
    <row r="69" spans="1:8" s="24" customFormat="1" ht="12.75" x14ac:dyDescent="0.2">
      <c r="A69" s="199"/>
      <c r="B69" s="177"/>
      <c r="C69" s="120" t="s">
        <v>504</v>
      </c>
      <c r="D69" s="63">
        <f t="shared" si="12"/>
        <v>3109.1</v>
      </c>
      <c r="E69" s="63">
        <f t="shared" si="12"/>
        <v>0</v>
      </c>
      <c r="F69" s="63">
        <f t="shared" si="12"/>
        <v>3109.1</v>
      </c>
      <c r="G69" s="63">
        <f t="shared" si="12"/>
        <v>0</v>
      </c>
      <c r="H69" s="63">
        <f t="shared" si="12"/>
        <v>0</v>
      </c>
    </row>
    <row r="70" spans="1:8" s="24" customFormat="1" ht="12.75" x14ac:dyDescent="0.2">
      <c r="A70" s="199"/>
      <c r="B70" s="177"/>
      <c r="C70" s="120" t="s">
        <v>505</v>
      </c>
      <c r="D70" s="63">
        <f t="shared" si="12"/>
        <v>2013.6</v>
      </c>
      <c r="E70" s="63">
        <f t="shared" si="12"/>
        <v>0</v>
      </c>
      <c r="F70" s="63">
        <f t="shared" si="12"/>
        <v>2013.6</v>
      </c>
      <c r="G70" s="63">
        <f t="shared" si="12"/>
        <v>0</v>
      </c>
      <c r="H70" s="63">
        <f t="shared" si="12"/>
        <v>0</v>
      </c>
    </row>
    <row r="71" spans="1:8" s="24" customFormat="1" ht="12.75" x14ac:dyDescent="0.2">
      <c r="A71" s="199"/>
      <c r="B71" s="177"/>
      <c r="C71" s="120" t="s">
        <v>506</v>
      </c>
      <c r="D71" s="63">
        <f t="shared" si="12"/>
        <v>2600</v>
      </c>
      <c r="E71" s="63">
        <f t="shared" si="12"/>
        <v>0</v>
      </c>
      <c r="F71" s="63">
        <f t="shared" si="12"/>
        <v>2600</v>
      </c>
      <c r="G71" s="63">
        <f t="shared" si="12"/>
        <v>0</v>
      </c>
      <c r="H71" s="63">
        <f t="shared" si="12"/>
        <v>0</v>
      </c>
    </row>
    <row r="72" spans="1:8" s="24" customFormat="1" ht="15" customHeight="1" x14ac:dyDescent="0.2">
      <c r="A72" s="199"/>
      <c r="B72" s="180"/>
      <c r="C72" s="120" t="s">
        <v>507</v>
      </c>
      <c r="D72" s="63">
        <f t="shared" si="12"/>
        <v>2600</v>
      </c>
      <c r="E72" s="63">
        <f t="shared" si="12"/>
        <v>0</v>
      </c>
      <c r="F72" s="63">
        <f t="shared" si="12"/>
        <v>2600</v>
      </c>
      <c r="G72" s="63">
        <f t="shared" si="12"/>
        <v>0</v>
      </c>
      <c r="H72" s="63">
        <f t="shared" si="12"/>
        <v>0</v>
      </c>
    </row>
    <row r="73" spans="1:8" s="3" customFormat="1" ht="12.75" customHeight="1" x14ac:dyDescent="0.2">
      <c r="A73" s="160" t="s">
        <v>516</v>
      </c>
      <c r="B73" s="177" t="s">
        <v>554</v>
      </c>
      <c r="C73" s="112" t="s">
        <v>502</v>
      </c>
      <c r="D73" s="62">
        <f>D74+D75+D76+D77+D78</f>
        <v>13.7</v>
      </c>
      <c r="E73" s="134">
        <f>E74+E75+E76+E77+E78</f>
        <v>0</v>
      </c>
      <c r="F73" s="134">
        <f>F74+F75+F76+F77+F78</f>
        <v>13.7</v>
      </c>
      <c r="G73" s="134">
        <v>0</v>
      </c>
      <c r="H73" s="134">
        <v>0</v>
      </c>
    </row>
    <row r="74" spans="1:8" s="3" customFormat="1" ht="12.75" x14ac:dyDescent="0.2">
      <c r="A74" s="160"/>
      <c r="B74" s="177"/>
      <c r="C74" s="112" t="s">
        <v>503</v>
      </c>
      <c r="D74" s="134">
        <f>E74+F74+G74+H74</f>
        <v>13.7</v>
      </c>
      <c r="E74" s="134">
        <v>0</v>
      </c>
      <c r="F74" s="114">
        <v>13.7</v>
      </c>
      <c r="G74" s="134">
        <v>0</v>
      </c>
      <c r="H74" s="134">
        <v>0</v>
      </c>
    </row>
    <row r="75" spans="1:8" s="3" customFormat="1" ht="12.75" x14ac:dyDescent="0.2">
      <c r="A75" s="160"/>
      <c r="B75" s="177"/>
      <c r="C75" s="112" t="s">
        <v>504</v>
      </c>
      <c r="D75" s="134">
        <f t="shared" ref="D75:D78" si="13">E75+F75+G75+H75</f>
        <v>0</v>
      </c>
      <c r="E75" s="134">
        <v>0</v>
      </c>
      <c r="F75" s="134">
        <v>0</v>
      </c>
      <c r="G75" s="134">
        <v>0</v>
      </c>
      <c r="H75" s="134">
        <v>0</v>
      </c>
    </row>
    <row r="76" spans="1:8" s="3" customFormat="1" ht="12.75" x14ac:dyDescent="0.2">
      <c r="A76" s="160"/>
      <c r="B76" s="177"/>
      <c r="C76" s="112" t="s">
        <v>505</v>
      </c>
      <c r="D76" s="134">
        <f t="shared" si="13"/>
        <v>0</v>
      </c>
      <c r="E76" s="134">
        <v>0</v>
      </c>
      <c r="F76" s="134">
        <v>0</v>
      </c>
      <c r="G76" s="134">
        <v>0</v>
      </c>
      <c r="H76" s="134">
        <v>0</v>
      </c>
    </row>
    <row r="77" spans="1:8" s="3" customFormat="1" ht="12.75" x14ac:dyDescent="0.2">
      <c r="A77" s="160"/>
      <c r="B77" s="177"/>
      <c r="C77" s="112" t="s">
        <v>506</v>
      </c>
      <c r="D77" s="134">
        <f t="shared" si="13"/>
        <v>0</v>
      </c>
      <c r="E77" s="134">
        <v>0</v>
      </c>
      <c r="F77" s="134">
        <v>0</v>
      </c>
      <c r="G77" s="134">
        <v>0</v>
      </c>
      <c r="H77" s="134">
        <v>0</v>
      </c>
    </row>
    <row r="78" spans="1:8" s="3" customFormat="1" ht="25.5" customHeight="1" x14ac:dyDescent="0.2">
      <c r="A78" s="160"/>
      <c r="B78" s="180"/>
      <c r="C78" s="112" t="s">
        <v>507</v>
      </c>
      <c r="D78" s="134">
        <f t="shared" si="13"/>
        <v>0</v>
      </c>
      <c r="E78" s="134">
        <v>0</v>
      </c>
      <c r="F78" s="134">
        <v>0</v>
      </c>
      <c r="G78" s="134">
        <v>0</v>
      </c>
      <c r="H78" s="134">
        <v>0</v>
      </c>
    </row>
    <row r="79" spans="1:8" s="3" customFormat="1" ht="12.75" customHeight="1" x14ac:dyDescent="0.2">
      <c r="A79" s="160" t="s">
        <v>518</v>
      </c>
      <c r="B79" s="180" t="s">
        <v>555</v>
      </c>
      <c r="C79" s="112" t="s">
        <v>502</v>
      </c>
      <c r="D79" s="62">
        <f>D80+D81+D82+D83+D84</f>
        <v>2000</v>
      </c>
      <c r="E79" s="134">
        <v>0</v>
      </c>
      <c r="F79" s="134">
        <f>F80+F81+F82+F83+F84</f>
        <v>2000</v>
      </c>
      <c r="G79" s="134">
        <v>0</v>
      </c>
      <c r="H79" s="134">
        <v>0</v>
      </c>
    </row>
    <row r="80" spans="1:8" s="3" customFormat="1" ht="12.75" x14ac:dyDescent="0.2">
      <c r="A80" s="160"/>
      <c r="B80" s="215"/>
      <c r="C80" s="112" t="s">
        <v>503</v>
      </c>
      <c r="D80" s="134">
        <f>E80+F80+G80+H80</f>
        <v>2000</v>
      </c>
      <c r="E80" s="134">
        <v>0</v>
      </c>
      <c r="F80" s="134">
        <v>2000</v>
      </c>
      <c r="G80" s="134">
        <v>0</v>
      </c>
      <c r="H80" s="134">
        <v>0</v>
      </c>
    </row>
    <row r="81" spans="1:8" s="3" customFormat="1" ht="12.75" x14ac:dyDescent="0.2">
      <c r="A81" s="160"/>
      <c r="B81" s="215"/>
      <c r="C81" s="112" t="s">
        <v>504</v>
      </c>
      <c r="D81" s="134">
        <f t="shared" ref="D81:D84" si="14">E81+F81+G81+H81</f>
        <v>0</v>
      </c>
      <c r="E81" s="134">
        <v>0</v>
      </c>
      <c r="F81" s="134">
        <v>0</v>
      </c>
      <c r="G81" s="134">
        <v>0</v>
      </c>
      <c r="H81" s="134">
        <v>0</v>
      </c>
    </row>
    <row r="82" spans="1:8" s="3" customFormat="1" ht="12.75" x14ac:dyDescent="0.2">
      <c r="A82" s="160"/>
      <c r="B82" s="215"/>
      <c r="C82" s="112" t="s">
        <v>505</v>
      </c>
      <c r="D82" s="134">
        <f t="shared" si="14"/>
        <v>0</v>
      </c>
      <c r="E82" s="134">
        <v>0</v>
      </c>
      <c r="F82" s="134">
        <v>0</v>
      </c>
      <c r="G82" s="134">
        <v>0</v>
      </c>
      <c r="H82" s="134">
        <v>0</v>
      </c>
    </row>
    <row r="83" spans="1:8" s="3" customFormat="1" ht="12.75" x14ac:dyDescent="0.2">
      <c r="A83" s="160"/>
      <c r="B83" s="215"/>
      <c r="C83" s="112" t="s">
        <v>506</v>
      </c>
      <c r="D83" s="134">
        <f t="shared" si="14"/>
        <v>0</v>
      </c>
      <c r="E83" s="134">
        <v>0</v>
      </c>
      <c r="F83" s="134">
        <v>0</v>
      </c>
      <c r="G83" s="134">
        <v>0</v>
      </c>
      <c r="H83" s="134">
        <v>0</v>
      </c>
    </row>
    <row r="84" spans="1:8" s="3" customFormat="1" ht="12.75" x14ac:dyDescent="0.2">
      <c r="A84" s="160"/>
      <c r="B84" s="216"/>
      <c r="C84" s="112" t="s">
        <v>507</v>
      </c>
      <c r="D84" s="134">
        <f t="shared" si="14"/>
        <v>0</v>
      </c>
      <c r="E84" s="134">
        <v>0</v>
      </c>
      <c r="F84" s="134">
        <v>0</v>
      </c>
      <c r="G84" s="134">
        <v>0</v>
      </c>
      <c r="H84" s="134">
        <v>0</v>
      </c>
    </row>
    <row r="85" spans="1:8" s="3" customFormat="1" ht="12.75" customHeight="1" x14ac:dyDescent="0.2">
      <c r="A85" s="160" t="s">
        <v>556</v>
      </c>
      <c r="B85" s="177" t="s">
        <v>739</v>
      </c>
      <c r="C85" s="112" t="s">
        <v>502</v>
      </c>
      <c r="D85" s="62">
        <f>D86+D87+D88+D89+D90</f>
        <v>3109.1</v>
      </c>
      <c r="E85" s="62">
        <f t="shared" ref="E85:F85" si="15">E86+E87+E88+E89+E90</f>
        <v>0</v>
      </c>
      <c r="F85" s="62">
        <f t="shared" si="15"/>
        <v>3109.1</v>
      </c>
      <c r="G85" s="134">
        <v>0</v>
      </c>
      <c r="H85" s="134">
        <v>0</v>
      </c>
    </row>
    <row r="86" spans="1:8" s="3" customFormat="1" ht="12.75" x14ac:dyDescent="0.2">
      <c r="A86" s="160"/>
      <c r="B86" s="177"/>
      <c r="C86" s="112" t="s">
        <v>503</v>
      </c>
      <c r="D86" s="134">
        <f>E86+F86+G86+H86</f>
        <v>0</v>
      </c>
      <c r="E86" s="134">
        <v>0</v>
      </c>
      <c r="F86" s="134">
        <v>0</v>
      </c>
      <c r="G86" s="134">
        <v>0</v>
      </c>
      <c r="H86" s="134">
        <v>0</v>
      </c>
    </row>
    <row r="87" spans="1:8" s="3" customFormat="1" ht="12.75" x14ac:dyDescent="0.2">
      <c r="A87" s="160"/>
      <c r="B87" s="177"/>
      <c r="C87" s="112" t="s">
        <v>504</v>
      </c>
      <c r="D87" s="134">
        <f t="shared" ref="D87:D90" si="16">E87+F87+G87+H87</f>
        <v>3109.1</v>
      </c>
      <c r="E87" s="134">
        <v>0</v>
      </c>
      <c r="F87" s="134">
        <v>3109.1</v>
      </c>
      <c r="G87" s="134">
        <v>0</v>
      </c>
      <c r="H87" s="134">
        <v>0</v>
      </c>
    </row>
    <row r="88" spans="1:8" s="3" customFormat="1" ht="12.75" x14ac:dyDescent="0.2">
      <c r="A88" s="160"/>
      <c r="B88" s="177"/>
      <c r="C88" s="112" t="s">
        <v>505</v>
      </c>
      <c r="D88" s="134">
        <f t="shared" si="16"/>
        <v>0</v>
      </c>
      <c r="E88" s="134">
        <v>0</v>
      </c>
      <c r="F88" s="134">
        <v>0</v>
      </c>
      <c r="G88" s="134">
        <v>0</v>
      </c>
      <c r="H88" s="134">
        <v>0</v>
      </c>
    </row>
    <row r="89" spans="1:8" s="3" customFormat="1" ht="12.75" x14ac:dyDescent="0.2">
      <c r="A89" s="160"/>
      <c r="B89" s="177"/>
      <c r="C89" s="112" t="s">
        <v>506</v>
      </c>
      <c r="D89" s="134">
        <f t="shared" si="16"/>
        <v>0</v>
      </c>
      <c r="E89" s="134">
        <v>0</v>
      </c>
      <c r="F89" s="134">
        <v>0</v>
      </c>
      <c r="G89" s="134">
        <v>0</v>
      </c>
      <c r="H89" s="134">
        <v>0</v>
      </c>
    </row>
    <row r="90" spans="1:8" s="3" customFormat="1" ht="12.75" x14ac:dyDescent="0.2">
      <c r="A90" s="160"/>
      <c r="B90" s="180"/>
      <c r="C90" s="112" t="s">
        <v>507</v>
      </c>
      <c r="D90" s="134">
        <f t="shared" si="16"/>
        <v>0</v>
      </c>
      <c r="E90" s="134">
        <v>0</v>
      </c>
      <c r="F90" s="134">
        <v>0</v>
      </c>
      <c r="G90" s="134">
        <v>0</v>
      </c>
      <c r="H90" s="134">
        <v>0</v>
      </c>
    </row>
    <row r="91" spans="1:8" s="3" customFormat="1" ht="12.75" customHeight="1" x14ac:dyDescent="0.2">
      <c r="A91" s="160" t="s">
        <v>557</v>
      </c>
      <c r="B91" s="177" t="s">
        <v>740</v>
      </c>
      <c r="C91" s="112" t="s">
        <v>502</v>
      </c>
      <c r="D91" s="62">
        <f>D92+D93+D94+D95+D96</f>
        <v>2600</v>
      </c>
      <c r="E91" s="62">
        <f t="shared" ref="E91:F91" si="17">E92+E93+E94+E95+E96</f>
        <v>0</v>
      </c>
      <c r="F91" s="62">
        <f t="shared" si="17"/>
        <v>2600</v>
      </c>
      <c r="G91" s="134">
        <v>0</v>
      </c>
      <c r="H91" s="134">
        <v>0</v>
      </c>
    </row>
    <row r="92" spans="1:8" s="3" customFormat="1" ht="12.75" x14ac:dyDescent="0.2">
      <c r="A92" s="160"/>
      <c r="B92" s="177"/>
      <c r="C92" s="112" t="s">
        <v>503</v>
      </c>
      <c r="D92" s="134">
        <f>E92+F92+G92+H92</f>
        <v>0</v>
      </c>
      <c r="E92" s="134">
        <v>0</v>
      </c>
      <c r="F92" s="134">
        <v>0</v>
      </c>
      <c r="G92" s="134">
        <v>0</v>
      </c>
      <c r="H92" s="134">
        <v>0</v>
      </c>
    </row>
    <row r="93" spans="1:8" s="3" customFormat="1" ht="12.75" x14ac:dyDescent="0.2">
      <c r="A93" s="160"/>
      <c r="B93" s="177"/>
      <c r="C93" s="112" t="s">
        <v>504</v>
      </c>
      <c r="D93" s="134">
        <f t="shared" ref="D93:D96" si="18">E93+F93+G93+H93</f>
        <v>0</v>
      </c>
      <c r="E93" s="134">
        <v>0</v>
      </c>
      <c r="F93" s="134">
        <v>0</v>
      </c>
      <c r="G93" s="134">
        <v>0</v>
      </c>
      <c r="H93" s="134">
        <v>0</v>
      </c>
    </row>
    <row r="94" spans="1:8" s="3" customFormat="1" ht="12.75" x14ac:dyDescent="0.2">
      <c r="A94" s="160"/>
      <c r="B94" s="177"/>
      <c r="C94" s="112" t="s">
        <v>505</v>
      </c>
      <c r="D94" s="134">
        <f t="shared" si="18"/>
        <v>0</v>
      </c>
      <c r="E94" s="134">
        <v>0</v>
      </c>
      <c r="F94" s="134">
        <v>0</v>
      </c>
      <c r="G94" s="134">
        <v>0</v>
      </c>
      <c r="H94" s="134">
        <v>0</v>
      </c>
    </row>
    <row r="95" spans="1:8" s="3" customFormat="1" ht="12.75" x14ac:dyDescent="0.2">
      <c r="A95" s="160"/>
      <c r="B95" s="177"/>
      <c r="C95" s="112" t="s">
        <v>506</v>
      </c>
      <c r="D95" s="134">
        <f t="shared" si="18"/>
        <v>2600</v>
      </c>
      <c r="E95" s="134">
        <v>0</v>
      </c>
      <c r="F95" s="134">
        <v>2600</v>
      </c>
      <c r="G95" s="134">
        <v>0</v>
      </c>
      <c r="H95" s="134">
        <v>0</v>
      </c>
    </row>
    <row r="96" spans="1:8" s="3" customFormat="1" ht="12.75" x14ac:dyDescent="0.2">
      <c r="A96" s="160"/>
      <c r="B96" s="180"/>
      <c r="C96" s="112" t="s">
        <v>507</v>
      </c>
      <c r="D96" s="134">
        <f t="shared" si="18"/>
        <v>0</v>
      </c>
      <c r="E96" s="134">
        <v>0</v>
      </c>
      <c r="F96" s="134">
        <v>0</v>
      </c>
      <c r="G96" s="134">
        <v>0</v>
      </c>
      <c r="H96" s="134">
        <v>0</v>
      </c>
    </row>
    <row r="97" spans="1:8" s="3" customFormat="1" ht="12.75" customHeight="1" x14ac:dyDescent="0.2">
      <c r="A97" s="175" t="s">
        <v>460</v>
      </c>
      <c r="B97" s="177" t="s">
        <v>741</v>
      </c>
      <c r="C97" s="112" t="s">
        <v>502</v>
      </c>
      <c r="D97" s="62">
        <f>D98+D99+D100+D101+D102</f>
        <v>2600</v>
      </c>
      <c r="E97" s="62">
        <f t="shared" ref="E97:F97" si="19">E98+E99+E100+E101+E102</f>
        <v>0</v>
      </c>
      <c r="F97" s="62">
        <f t="shared" si="19"/>
        <v>2600</v>
      </c>
      <c r="G97" s="134">
        <v>0</v>
      </c>
      <c r="H97" s="134">
        <v>0</v>
      </c>
    </row>
    <row r="98" spans="1:8" s="3" customFormat="1" ht="12.75" x14ac:dyDescent="0.2">
      <c r="A98" s="176"/>
      <c r="B98" s="177"/>
      <c r="C98" s="112" t="s">
        <v>503</v>
      </c>
      <c r="D98" s="134">
        <f>E98+F98+G98+H98</f>
        <v>0</v>
      </c>
      <c r="E98" s="134">
        <v>0</v>
      </c>
      <c r="F98" s="134">
        <v>0</v>
      </c>
      <c r="G98" s="134">
        <v>0</v>
      </c>
      <c r="H98" s="134">
        <v>0</v>
      </c>
    </row>
    <row r="99" spans="1:8" s="3" customFormat="1" ht="12.75" x14ac:dyDescent="0.2">
      <c r="A99" s="176"/>
      <c r="B99" s="177"/>
      <c r="C99" s="112" t="s">
        <v>504</v>
      </c>
      <c r="D99" s="134">
        <f t="shared" ref="D99:D102" si="20">E99+F99+G99+H99</f>
        <v>0</v>
      </c>
      <c r="E99" s="134">
        <v>0</v>
      </c>
      <c r="F99" s="134">
        <v>0</v>
      </c>
      <c r="G99" s="134">
        <v>0</v>
      </c>
      <c r="H99" s="134">
        <v>0</v>
      </c>
    </row>
    <row r="100" spans="1:8" s="3" customFormat="1" ht="12.75" x14ac:dyDescent="0.2">
      <c r="A100" s="176"/>
      <c r="B100" s="177"/>
      <c r="C100" s="112" t="s">
        <v>505</v>
      </c>
      <c r="D100" s="134">
        <f t="shared" si="20"/>
        <v>0</v>
      </c>
      <c r="E100" s="134">
        <v>0</v>
      </c>
      <c r="F100" s="134">
        <v>0</v>
      </c>
      <c r="G100" s="134">
        <v>0</v>
      </c>
      <c r="H100" s="134">
        <v>0</v>
      </c>
    </row>
    <row r="101" spans="1:8" s="3" customFormat="1" ht="12.75" x14ac:dyDescent="0.2">
      <c r="A101" s="176"/>
      <c r="B101" s="177"/>
      <c r="C101" s="112" t="s">
        <v>506</v>
      </c>
      <c r="D101" s="134">
        <f t="shared" si="20"/>
        <v>0</v>
      </c>
      <c r="E101" s="134">
        <v>0</v>
      </c>
      <c r="F101" s="114">
        <v>0</v>
      </c>
      <c r="G101" s="134">
        <v>0</v>
      </c>
      <c r="H101" s="134">
        <v>0</v>
      </c>
    </row>
    <row r="102" spans="1:8" s="3" customFormat="1" ht="12.75" x14ac:dyDescent="0.2">
      <c r="A102" s="183"/>
      <c r="B102" s="177"/>
      <c r="C102" s="112" t="s">
        <v>507</v>
      </c>
      <c r="D102" s="134">
        <f t="shared" si="20"/>
        <v>2600</v>
      </c>
      <c r="E102" s="134">
        <v>0</v>
      </c>
      <c r="F102" s="134">
        <v>2600</v>
      </c>
      <c r="G102" s="134">
        <v>0</v>
      </c>
      <c r="H102" s="134">
        <v>0</v>
      </c>
    </row>
    <row r="103" spans="1:8" s="3" customFormat="1" ht="12.75" customHeight="1" x14ac:dyDescent="0.2">
      <c r="A103" s="175" t="s">
        <v>212</v>
      </c>
      <c r="B103" s="177" t="s">
        <v>742</v>
      </c>
      <c r="C103" s="112" t="s">
        <v>502</v>
      </c>
      <c r="D103" s="62">
        <f>D104+D105+D106+D107+D108</f>
        <v>300</v>
      </c>
      <c r="E103" s="62">
        <f t="shared" ref="E103" si="21">E104+E105+E106+E107+E108</f>
        <v>0</v>
      </c>
      <c r="F103" s="62">
        <f t="shared" ref="F103" si="22">F104+F105+F106+F107+F108</f>
        <v>300</v>
      </c>
      <c r="G103" s="134">
        <v>0</v>
      </c>
      <c r="H103" s="134">
        <v>0</v>
      </c>
    </row>
    <row r="104" spans="1:8" s="3" customFormat="1" ht="12.75" x14ac:dyDescent="0.2">
      <c r="A104" s="176"/>
      <c r="B104" s="177"/>
      <c r="C104" s="112" t="s">
        <v>503</v>
      </c>
      <c r="D104" s="134">
        <f>E104+F104+G104+H104</f>
        <v>300</v>
      </c>
      <c r="E104" s="134">
        <v>0</v>
      </c>
      <c r="F104" s="110">
        <v>300</v>
      </c>
      <c r="G104" s="134">
        <v>0</v>
      </c>
      <c r="H104" s="134">
        <v>0</v>
      </c>
    </row>
    <row r="105" spans="1:8" s="3" customFormat="1" ht="12.75" x14ac:dyDescent="0.2">
      <c r="A105" s="176"/>
      <c r="B105" s="177"/>
      <c r="C105" s="112" t="s">
        <v>504</v>
      </c>
      <c r="D105" s="134">
        <f t="shared" ref="D105:D108" si="23">E105+F105+G105+H105</f>
        <v>0</v>
      </c>
      <c r="E105" s="134">
        <v>0</v>
      </c>
      <c r="F105" s="134">
        <v>0</v>
      </c>
      <c r="G105" s="134">
        <v>0</v>
      </c>
      <c r="H105" s="134">
        <v>0</v>
      </c>
    </row>
    <row r="106" spans="1:8" s="3" customFormat="1" ht="12.75" x14ac:dyDescent="0.2">
      <c r="A106" s="176"/>
      <c r="B106" s="177"/>
      <c r="C106" s="112" t="s">
        <v>505</v>
      </c>
      <c r="D106" s="134">
        <f t="shared" si="23"/>
        <v>0</v>
      </c>
      <c r="E106" s="134">
        <v>0</v>
      </c>
      <c r="F106" s="134">
        <v>0</v>
      </c>
      <c r="G106" s="134">
        <v>0</v>
      </c>
      <c r="H106" s="134">
        <v>0</v>
      </c>
    </row>
    <row r="107" spans="1:8" s="3" customFormat="1" ht="12.75" x14ac:dyDescent="0.2">
      <c r="A107" s="176"/>
      <c r="B107" s="177"/>
      <c r="C107" s="112" t="s">
        <v>506</v>
      </c>
      <c r="D107" s="134">
        <f t="shared" si="23"/>
        <v>0</v>
      </c>
      <c r="E107" s="134">
        <v>0</v>
      </c>
      <c r="F107" s="134">
        <v>0</v>
      </c>
      <c r="G107" s="134">
        <v>0</v>
      </c>
      <c r="H107" s="134">
        <v>0</v>
      </c>
    </row>
    <row r="108" spans="1:8" s="3" customFormat="1" ht="12.75" x14ac:dyDescent="0.2">
      <c r="A108" s="183"/>
      <c r="B108" s="177"/>
      <c r="C108" s="112" t="s">
        <v>507</v>
      </c>
      <c r="D108" s="134">
        <f t="shared" si="23"/>
        <v>0</v>
      </c>
      <c r="E108" s="134">
        <v>0</v>
      </c>
      <c r="F108" s="134">
        <v>0</v>
      </c>
      <c r="G108" s="134">
        <v>0</v>
      </c>
      <c r="H108" s="134">
        <v>0</v>
      </c>
    </row>
    <row r="109" spans="1:8" s="3" customFormat="1" ht="12.75" x14ac:dyDescent="0.2">
      <c r="A109" s="175" t="s">
        <v>214</v>
      </c>
      <c r="B109" s="177" t="s">
        <v>1552</v>
      </c>
      <c r="C109" s="112" t="s">
        <v>502</v>
      </c>
      <c r="D109" s="62">
        <f>D110+D111+D112+D113+D114</f>
        <v>2013.6</v>
      </c>
      <c r="E109" s="62">
        <f t="shared" ref="E109:F109" si="24">E110+E111+E112+E113+E114</f>
        <v>0</v>
      </c>
      <c r="F109" s="62">
        <f t="shared" si="24"/>
        <v>2013.6</v>
      </c>
      <c r="G109" s="134">
        <v>0</v>
      </c>
      <c r="H109" s="134">
        <v>0</v>
      </c>
    </row>
    <row r="110" spans="1:8" s="3" customFormat="1" ht="12.75" x14ac:dyDescent="0.2">
      <c r="A110" s="176"/>
      <c r="B110" s="177"/>
      <c r="C110" s="112" t="s">
        <v>503</v>
      </c>
      <c r="D110" s="134">
        <f>E110+F110+G110+H110</f>
        <v>0</v>
      </c>
      <c r="E110" s="134">
        <v>0</v>
      </c>
      <c r="F110" s="110">
        <v>0</v>
      </c>
      <c r="G110" s="134">
        <v>0</v>
      </c>
      <c r="H110" s="134">
        <v>0</v>
      </c>
    </row>
    <row r="111" spans="1:8" s="3" customFormat="1" ht="12.75" x14ac:dyDescent="0.2">
      <c r="A111" s="176"/>
      <c r="B111" s="177"/>
      <c r="C111" s="112" t="s">
        <v>504</v>
      </c>
      <c r="D111" s="134">
        <f t="shared" ref="D111:D114" si="25">E111+F111+G111+H111</f>
        <v>0</v>
      </c>
      <c r="E111" s="134">
        <v>0</v>
      </c>
      <c r="F111" s="134">
        <v>0</v>
      </c>
      <c r="G111" s="134">
        <v>0</v>
      </c>
      <c r="H111" s="134">
        <v>0</v>
      </c>
    </row>
    <row r="112" spans="1:8" s="3" customFormat="1" ht="12.75" x14ac:dyDescent="0.2">
      <c r="A112" s="176"/>
      <c r="B112" s="177"/>
      <c r="C112" s="112" t="s">
        <v>505</v>
      </c>
      <c r="D112" s="134">
        <f t="shared" si="25"/>
        <v>2013.6</v>
      </c>
      <c r="E112" s="134">
        <v>0</v>
      </c>
      <c r="F112" s="134">
        <v>2013.6</v>
      </c>
      <c r="G112" s="134">
        <v>0</v>
      </c>
      <c r="H112" s="134">
        <v>0</v>
      </c>
    </row>
    <row r="113" spans="1:8" s="3" customFormat="1" ht="12.75" x14ac:dyDescent="0.2">
      <c r="A113" s="176"/>
      <c r="B113" s="177"/>
      <c r="C113" s="112" t="s">
        <v>506</v>
      </c>
      <c r="D113" s="134">
        <f t="shared" si="25"/>
        <v>0</v>
      </c>
      <c r="E113" s="134">
        <v>0</v>
      </c>
      <c r="F113" s="134">
        <v>0</v>
      </c>
      <c r="G113" s="134">
        <v>0</v>
      </c>
      <c r="H113" s="134">
        <v>0</v>
      </c>
    </row>
    <row r="114" spans="1:8" s="3" customFormat="1" ht="12.75" x14ac:dyDescent="0.2">
      <c r="A114" s="183"/>
      <c r="B114" s="177"/>
      <c r="C114" s="112" t="s">
        <v>507</v>
      </c>
      <c r="D114" s="134">
        <f t="shared" si="25"/>
        <v>0</v>
      </c>
      <c r="E114" s="134">
        <v>0</v>
      </c>
      <c r="F114" s="134">
        <v>0</v>
      </c>
      <c r="G114" s="134">
        <v>0</v>
      </c>
      <c r="H114" s="134">
        <v>0</v>
      </c>
    </row>
    <row r="115" spans="1:8" s="15" customFormat="1" ht="93.75" customHeight="1" x14ac:dyDescent="0.2">
      <c r="A115" s="1">
        <v>3</v>
      </c>
      <c r="B115" s="194" t="s">
        <v>558</v>
      </c>
      <c r="C115" s="195"/>
      <c r="D115" s="195"/>
      <c r="E115" s="195"/>
      <c r="F115" s="195"/>
      <c r="G115" s="195"/>
      <c r="H115" s="196"/>
    </row>
    <row r="116" spans="1:8" s="3" customFormat="1" ht="12.75" x14ac:dyDescent="0.2">
      <c r="A116" s="112" t="s">
        <v>520</v>
      </c>
      <c r="B116" s="116" t="s">
        <v>498</v>
      </c>
      <c r="C116" s="160" t="s">
        <v>499</v>
      </c>
      <c r="D116" s="160"/>
      <c r="E116" s="160"/>
      <c r="F116" s="160"/>
      <c r="G116" s="160"/>
      <c r="H116" s="119"/>
    </row>
    <row r="117" spans="1:8" s="25" customFormat="1" ht="110.25" customHeight="1" x14ac:dyDescent="0.2">
      <c r="A117" s="207" t="s">
        <v>521</v>
      </c>
      <c r="B117" s="208" t="s">
        <v>559</v>
      </c>
      <c r="C117" s="121" t="s">
        <v>502</v>
      </c>
      <c r="D117" s="121">
        <f>D118+D119+D120+D121+D122</f>
        <v>827</v>
      </c>
      <c r="E117" s="121">
        <f>E118+E119+E120+E121+E122</f>
        <v>0</v>
      </c>
      <c r="F117" s="121">
        <f>F118+F119+F120+F121+F122</f>
        <v>827</v>
      </c>
      <c r="G117" s="121">
        <f>G118+G119+G120+G121+G122</f>
        <v>0</v>
      </c>
      <c r="H117" s="121">
        <f>H118+H119+H120+H121+H122</f>
        <v>0</v>
      </c>
    </row>
    <row r="118" spans="1:8" s="25" customFormat="1" ht="12.75" x14ac:dyDescent="0.2">
      <c r="A118" s="207"/>
      <c r="B118" s="208"/>
      <c r="C118" s="121" t="s">
        <v>503</v>
      </c>
      <c r="D118" s="121">
        <f>D124+D130+D136+D142+D148+D154</f>
        <v>155</v>
      </c>
      <c r="E118" s="121">
        <f t="shared" ref="D118:H122" si="26">E124+E130+E136+E142+E148+E154</f>
        <v>0</v>
      </c>
      <c r="F118" s="121">
        <f t="shared" si="26"/>
        <v>155</v>
      </c>
      <c r="G118" s="121">
        <f t="shared" si="26"/>
        <v>0</v>
      </c>
      <c r="H118" s="121">
        <f t="shared" si="26"/>
        <v>0</v>
      </c>
    </row>
    <row r="119" spans="1:8" s="25" customFormat="1" ht="12.75" x14ac:dyDescent="0.2">
      <c r="A119" s="207"/>
      <c r="B119" s="208"/>
      <c r="C119" s="121" t="s">
        <v>504</v>
      </c>
      <c r="D119" s="121">
        <f t="shared" si="26"/>
        <v>622</v>
      </c>
      <c r="E119" s="121">
        <f t="shared" si="26"/>
        <v>0</v>
      </c>
      <c r="F119" s="121">
        <f t="shared" si="26"/>
        <v>622</v>
      </c>
      <c r="G119" s="121">
        <f t="shared" si="26"/>
        <v>0</v>
      </c>
      <c r="H119" s="121">
        <f t="shared" si="26"/>
        <v>0</v>
      </c>
    </row>
    <row r="120" spans="1:8" s="25" customFormat="1" ht="12.75" x14ac:dyDescent="0.2">
      <c r="A120" s="207"/>
      <c r="B120" s="208"/>
      <c r="C120" s="121" t="s">
        <v>505</v>
      </c>
      <c r="D120" s="121">
        <f>D126+D132+D138+D144+D150+D156+D162</f>
        <v>50</v>
      </c>
      <c r="E120" s="121">
        <f t="shared" ref="E120:H120" si="27">E126+E132+E138+E144+E150+E156+E162</f>
        <v>0</v>
      </c>
      <c r="F120" s="121">
        <f t="shared" si="27"/>
        <v>50</v>
      </c>
      <c r="G120" s="121">
        <f t="shared" si="27"/>
        <v>0</v>
      </c>
      <c r="H120" s="121">
        <f t="shared" si="27"/>
        <v>0</v>
      </c>
    </row>
    <row r="121" spans="1:8" s="25" customFormat="1" ht="12.75" x14ac:dyDescent="0.2">
      <c r="A121" s="207"/>
      <c r="B121" s="208"/>
      <c r="C121" s="121" t="s">
        <v>506</v>
      </c>
      <c r="D121" s="121">
        <f t="shared" si="26"/>
        <v>0</v>
      </c>
      <c r="E121" s="121">
        <f t="shared" si="26"/>
        <v>0</v>
      </c>
      <c r="F121" s="121">
        <f t="shared" si="26"/>
        <v>0</v>
      </c>
      <c r="G121" s="121">
        <f t="shared" si="26"/>
        <v>0</v>
      </c>
      <c r="H121" s="121">
        <f t="shared" si="26"/>
        <v>0</v>
      </c>
    </row>
    <row r="122" spans="1:8" s="25" customFormat="1" ht="12.75" x14ac:dyDescent="0.2">
      <c r="A122" s="207"/>
      <c r="B122" s="208"/>
      <c r="C122" s="121" t="s">
        <v>507</v>
      </c>
      <c r="D122" s="121">
        <f t="shared" si="26"/>
        <v>0</v>
      </c>
      <c r="E122" s="121">
        <f t="shared" si="26"/>
        <v>0</v>
      </c>
      <c r="F122" s="121">
        <f t="shared" si="26"/>
        <v>0</v>
      </c>
      <c r="G122" s="121">
        <f t="shared" si="26"/>
        <v>0</v>
      </c>
      <c r="H122" s="121">
        <f t="shared" si="26"/>
        <v>0</v>
      </c>
    </row>
    <row r="123" spans="1:8" s="3" customFormat="1" ht="12.75" x14ac:dyDescent="0.2">
      <c r="A123" s="160" t="s">
        <v>523</v>
      </c>
      <c r="B123" s="181" t="s">
        <v>560</v>
      </c>
      <c r="C123" s="112" t="s">
        <v>502</v>
      </c>
      <c r="D123" s="112">
        <f>D124+D125+D126+D127+D128</f>
        <v>263.2</v>
      </c>
      <c r="E123" s="112">
        <f t="shared" ref="E123:H123" si="28">E124+E125+E126+E127+E128</f>
        <v>0</v>
      </c>
      <c r="F123" s="112">
        <f t="shared" si="28"/>
        <v>263.2</v>
      </c>
      <c r="G123" s="112">
        <f t="shared" si="28"/>
        <v>0</v>
      </c>
      <c r="H123" s="112">
        <f t="shared" si="28"/>
        <v>0</v>
      </c>
    </row>
    <row r="124" spans="1:8" s="3" customFormat="1" ht="12.75" x14ac:dyDescent="0.2">
      <c r="A124" s="160"/>
      <c r="B124" s="181"/>
      <c r="C124" s="112" t="s">
        <v>503</v>
      </c>
      <c r="D124" s="112">
        <f>E124+F124+G124+H124</f>
        <v>155</v>
      </c>
      <c r="E124" s="112">
        <v>0</v>
      </c>
      <c r="F124" s="114">
        <v>155</v>
      </c>
      <c r="G124" s="112">
        <v>0</v>
      </c>
      <c r="H124" s="112">
        <v>0</v>
      </c>
    </row>
    <row r="125" spans="1:8" s="3" customFormat="1" ht="12.75" x14ac:dyDescent="0.2">
      <c r="A125" s="160"/>
      <c r="B125" s="181"/>
      <c r="C125" s="112" t="s">
        <v>504</v>
      </c>
      <c r="D125" s="112">
        <f t="shared" ref="D125:D128" si="29">E125+F125+G125+H125</f>
        <v>108.2</v>
      </c>
      <c r="E125" s="112">
        <v>0</v>
      </c>
      <c r="F125" s="110">
        <v>108.2</v>
      </c>
      <c r="G125" s="112">
        <v>0</v>
      </c>
      <c r="H125" s="112">
        <v>0</v>
      </c>
    </row>
    <row r="126" spans="1:8" s="3" customFormat="1" ht="12.75" x14ac:dyDescent="0.2">
      <c r="A126" s="160"/>
      <c r="B126" s="181"/>
      <c r="C126" s="112" t="s">
        <v>505</v>
      </c>
      <c r="D126" s="112">
        <f t="shared" si="29"/>
        <v>0</v>
      </c>
      <c r="E126" s="112">
        <v>0</v>
      </c>
      <c r="F126" s="112">
        <v>0</v>
      </c>
      <c r="G126" s="112">
        <v>0</v>
      </c>
      <c r="H126" s="112">
        <v>0</v>
      </c>
    </row>
    <row r="127" spans="1:8" s="3" customFormat="1" ht="12.75" x14ac:dyDescent="0.2">
      <c r="A127" s="160"/>
      <c r="B127" s="181"/>
      <c r="C127" s="112" t="s">
        <v>506</v>
      </c>
      <c r="D127" s="112">
        <f t="shared" si="29"/>
        <v>0</v>
      </c>
      <c r="E127" s="112">
        <v>0</v>
      </c>
      <c r="F127" s="112">
        <v>0</v>
      </c>
      <c r="G127" s="112">
        <v>0</v>
      </c>
      <c r="H127" s="112">
        <v>0</v>
      </c>
    </row>
    <row r="128" spans="1:8" s="3" customFormat="1" ht="12.75" x14ac:dyDescent="0.2">
      <c r="A128" s="160"/>
      <c r="B128" s="181"/>
      <c r="C128" s="112" t="s">
        <v>507</v>
      </c>
      <c r="D128" s="112">
        <f t="shared" si="29"/>
        <v>0</v>
      </c>
      <c r="E128" s="112">
        <v>0</v>
      </c>
      <c r="F128" s="112">
        <v>0</v>
      </c>
      <c r="G128" s="112">
        <v>0</v>
      </c>
      <c r="H128" s="112">
        <v>0</v>
      </c>
    </row>
    <row r="129" spans="1:8" s="3" customFormat="1" ht="12.75" x14ac:dyDescent="0.2">
      <c r="A129" s="160" t="s">
        <v>561</v>
      </c>
      <c r="B129" s="181" t="s">
        <v>743</v>
      </c>
      <c r="C129" s="112" t="s">
        <v>502</v>
      </c>
      <c r="D129" s="112">
        <f>D130+D131+D132+D133+D134</f>
        <v>311.10000000000002</v>
      </c>
      <c r="E129" s="112">
        <f t="shared" ref="E129" si="30">E130+E131+E132+E133+E134</f>
        <v>0</v>
      </c>
      <c r="F129" s="112">
        <f t="shared" ref="F129" si="31">F130+F131+F132+F133+F134</f>
        <v>311.10000000000002</v>
      </c>
      <c r="G129" s="112">
        <f t="shared" ref="G129" si="32">G130+G131+G132+G133+G134</f>
        <v>0</v>
      </c>
      <c r="H129" s="112">
        <f t="shared" ref="H129" si="33">H130+H131+H132+H133+H134</f>
        <v>0</v>
      </c>
    </row>
    <row r="130" spans="1:8" s="3" customFormat="1" ht="12.75" x14ac:dyDescent="0.2">
      <c r="A130" s="160"/>
      <c r="B130" s="181"/>
      <c r="C130" s="112" t="s">
        <v>503</v>
      </c>
      <c r="D130" s="112">
        <f>E130+F130+G130+H130</f>
        <v>0</v>
      </c>
      <c r="E130" s="112">
        <v>0</v>
      </c>
      <c r="F130" s="112">
        <v>0</v>
      </c>
      <c r="G130" s="112">
        <v>0</v>
      </c>
      <c r="H130" s="112">
        <v>0</v>
      </c>
    </row>
    <row r="131" spans="1:8" s="3" customFormat="1" ht="12.75" x14ac:dyDescent="0.2">
      <c r="A131" s="160"/>
      <c r="B131" s="181"/>
      <c r="C131" s="112" t="s">
        <v>504</v>
      </c>
      <c r="D131" s="112">
        <f t="shared" ref="D131:D134" si="34">E131+F131+G131+H131</f>
        <v>311.10000000000002</v>
      </c>
      <c r="E131" s="112">
        <v>0</v>
      </c>
      <c r="F131" s="110">
        <v>311.10000000000002</v>
      </c>
      <c r="G131" s="112">
        <v>0</v>
      </c>
      <c r="H131" s="112">
        <v>0</v>
      </c>
    </row>
    <row r="132" spans="1:8" s="3" customFormat="1" ht="12.75" x14ac:dyDescent="0.2">
      <c r="A132" s="160"/>
      <c r="B132" s="181"/>
      <c r="C132" s="112" t="s">
        <v>505</v>
      </c>
      <c r="D132" s="112">
        <f t="shared" si="34"/>
        <v>0</v>
      </c>
      <c r="E132" s="112">
        <v>0</v>
      </c>
      <c r="F132" s="112">
        <v>0</v>
      </c>
      <c r="G132" s="112">
        <v>0</v>
      </c>
      <c r="H132" s="112">
        <v>0</v>
      </c>
    </row>
    <row r="133" spans="1:8" s="3" customFormat="1" ht="12.75" x14ac:dyDescent="0.2">
      <c r="A133" s="160"/>
      <c r="B133" s="181"/>
      <c r="C133" s="112" t="s">
        <v>506</v>
      </c>
      <c r="D133" s="112">
        <f t="shared" si="34"/>
        <v>0</v>
      </c>
      <c r="E133" s="112">
        <v>0</v>
      </c>
      <c r="F133" s="112">
        <v>0</v>
      </c>
      <c r="G133" s="112">
        <v>0</v>
      </c>
      <c r="H133" s="112">
        <v>0</v>
      </c>
    </row>
    <row r="134" spans="1:8" s="3" customFormat="1" ht="12.75" x14ac:dyDescent="0.2">
      <c r="A134" s="160"/>
      <c r="B134" s="181"/>
      <c r="C134" s="112" t="s">
        <v>507</v>
      </c>
      <c r="D134" s="112">
        <f t="shared" si="34"/>
        <v>0</v>
      </c>
      <c r="E134" s="112">
        <v>0</v>
      </c>
      <c r="F134" s="112">
        <v>0</v>
      </c>
      <c r="G134" s="112">
        <v>0</v>
      </c>
      <c r="H134" s="112">
        <v>0</v>
      </c>
    </row>
    <row r="135" spans="1:8" s="3" customFormat="1" ht="15" customHeight="1" x14ac:dyDescent="0.2">
      <c r="A135" s="160" t="s">
        <v>381</v>
      </c>
      <c r="B135" s="181" t="s">
        <v>382</v>
      </c>
      <c r="C135" s="112" t="s">
        <v>502</v>
      </c>
      <c r="D135" s="112">
        <f>D136+D137+D138+D139+D140</f>
        <v>0</v>
      </c>
      <c r="E135" s="112">
        <f t="shared" ref="E135" si="35">E136+E137+E138+E139+E140</f>
        <v>0</v>
      </c>
      <c r="F135" s="112">
        <f t="shared" ref="F135" si="36">F136+F137+F138+F139+F140</f>
        <v>0</v>
      </c>
      <c r="G135" s="112">
        <f t="shared" ref="G135" si="37">G136+G137+G138+G139+G140</f>
        <v>0</v>
      </c>
      <c r="H135" s="112">
        <f t="shared" ref="H135" si="38">H136+H137+H138+H139+H140</f>
        <v>0</v>
      </c>
    </row>
    <row r="136" spans="1:8" s="3" customFormat="1" ht="15" customHeight="1" x14ac:dyDescent="0.2">
      <c r="A136" s="160"/>
      <c r="B136" s="181"/>
      <c r="C136" s="112" t="s">
        <v>503</v>
      </c>
      <c r="D136" s="112">
        <f>E136+F136+G136+H136</f>
        <v>0</v>
      </c>
      <c r="E136" s="112">
        <v>0</v>
      </c>
      <c r="F136" s="112">
        <v>0</v>
      </c>
      <c r="G136" s="112">
        <v>0</v>
      </c>
      <c r="H136" s="112">
        <v>0</v>
      </c>
    </row>
    <row r="137" spans="1:8" s="3" customFormat="1" ht="15" customHeight="1" x14ac:dyDescent="0.2">
      <c r="A137" s="160"/>
      <c r="B137" s="181"/>
      <c r="C137" s="112" t="s">
        <v>504</v>
      </c>
      <c r="D137" s="112">
        <f t="shared" ref="D137:D140" si="39">E137+F137+G137+H137</f>
        <v>0</v>
      </c>
      <c r="E137" s="112">
        <v>0</v>
      </c>
      <c r="F137" s="112">
        <v>0</v>
      </c>
      <c r="G137" s="112">
        <v>0</v>
      </c>
      <c r="H137" s="112">
        <v>0</v>
      </c>
    </row>
    <row r="138" spans="1:8" s="3" customFormat="1" ht="15" customHeight="1" x14ac:dyDescent="0.2">
      <c r="A138" s="160"/>
      <c r="B138" s="181"/>
      <c r="C138" s="112" t="s">
        <v>505</v>
      </c>
      <c r="D138" s="112">
        <f t="shared" si="39"/>
        <v>0</v>
      </c>
      <c r="E138" s="112">
        <v>0</v>
      </c>
      <c r="F138" s="112">
        <v>0</v>
      </c>
      <c r="G138" s="112">
        <v>0</v>
      </c>
      <c r="H138" s="112">
        <v>0</v>
      </c>
    </row>
    <row r="139" spans="1:8" s="3" customFormat="1" ht="15" customHeight="1" x14ac:dyDescent="0.2">
      <c r="A139" s="160"/>
      <c r="B139" s="181"/>
      <c r="C139" s="112" t="s">
        <v>506</v>
      </c>
      <c r="D139" s="112">
        <f t="shared" si="39"/>
        <v>0</v>
      </c>
      <c r="E139" s="112">
        <v>0</v>
      </c>
      <c r="F139" s="112">
        <v>0</v>
      </c>
      <c r="G139" s="112">
        <v>0</v>
      </c>
      <c r="H139" s="112">
        <v>0</v>
      </c>
    </row>
    <row r="140" spans="1:8" s="3" customFormat="1" ht="15" customHeight="1" x14ac:dyDescent="0.2">
      <c r="A140" s="160"/>
      <c r="B140" s="181"/>
      <c r="C140" s="112" t="s">
        <v>507</v>
      </c>
      <c r="D140" s="112">
        <f t="shared" si="39"/>
        <v>0</v>
      </c>
      <c r="E140" s="112">
        <v>0</v>
      </c>
      <c r="F140" s="112">
        <v>0</v>
      </c>
      <c r="G140" s="112">
        <v>0</v>
      </c>
      <c r="H140" s="112">
        <v>0</v>
      </c>
    </row>
    <row r="141" spans="1:8" s="3" customFormat="1" ht="22.9" customHeight="1" x14ac:dyDescent="0.2">
      <c r="A141" s="160" t="s">
        <v>383</v>
      </c>
      <c r="B141" s="181" t="s">
        <v>384</v>
      </c>
      <c r="C141" s="112" t="s">
        <v>502</v>
      </c>
      <c r="D141" s="112">
        <f>D142+D143+D144+D145+D146</f>
        <v>0</v>
      </c>
      <c r="E141" s="112">
        <f t="shared" ref="E141" si="40">E142+E143+E144+E145+E146</f>
        <v>0</v>
      </c>
      <c r="F141" s="112">
        <f t="shared" ref="F141" si="41">F142+F143+F144+F145+F146</f>
        <v>0</v>
      </c>
      <c r="G141" s="112">
        <f t="shared" ref="G141" si="42">G142+G143+G144+G145+G146</f>
        <v>0</v>
      </c>
      <c r="H141" s="112">
        <f t="shared" ref="H141" si="43">H142+H143+H144+H145+H146</f>
        <v>0</v>
      </c>
    </row>
    <row r="142" spans="1:8" s="3" customFormat="1" ht="22.9" customHeight="1" x14ac:dyDescent="0.2">
      <c r="A142" s="160"/>
      <c r="B142" s="181"/>
      <c r="C142" s="112" t="s">
        <v>503</v>
      </c>
      <c r="D142" s="112">
        <f>E142+F142+G142+H142</f>
        <v>0</v>
      </c>
      <c r="E142" s="112">
        <v>0</v>
      </c>
      <c r="F142" s="112">
        <v>0</v>
      </c>
      <c r="G142" s="112">
        <v>0</v>
      </c>
      <c r="H142" s="112">
        <v>0</v>
      </c>
    </row>
    <row r="143" spans="1:8" s="3" customFormat="1" ht="22.9" customHeight="1" x14ac:dyDescent="0.2">
      <c r="A143" s="160"/>
      <c r="B143" s="181"/>
      <c r="C143" s="112" t="s">
        <v>504</v>
      </c>
      <c r="D143" s="112">
        <f t="shared" ref="D143:D146" si="44">E143+F143+G143+H143</f>
        <v>0</v>
      </c>
      <c r="E143" s="112">
        <v>0</v>
      </c>
      <c r="F143" s="112">
        <v>0</v>
      </c>
      <c r="G143" s="112">
        <v>0</v>
      </c>
      <c r="H143" s="112">
        <v>0</v>
      </c>
    </row>
    <row r="144" spans="1:8" s="3" customFormat="1" ht="22.9" customHeight="1" x14ac:dyDescent="0.2">
      <c r="A144" s="160"/>
      <c r="B144" s="181"/>
      <c r="C144" s="112" t="s">
        <v>505</v>
      </c>
      <c r="D144" s="112">
        <f t="shared" si="44"/>
        <v>0</v>
      </c>
      <c r="E144" s="112">
        <v>0</v>
      </c>
      <c r="F144" s="112">
        <v>0</v>
      </c>
      <c r="G144" s="112">
        <v>0</v>
      </c>
      <c r="H144" s="112">
        <v>0</v>
      </c>
    </row>
    <row r="145" spans="1:8" s="3" customFormat="1" ht="22.9" customHeight="1" x14ac:dyDescent="0.2">
      <c r="A145" s="160"/>
      <c r="B145" s="181"/>
      <c r="C145" s="112" t="s">
        <v>506</v>
      </c>
      <c r="D145" s="112">
        <f t="shared" si="44"/>
        <v>0</v>
      </c>
      <c r="E145" s="112">
        <v>0</v>
      </c>
      <c r="F145" s="112">
        <v>0</v>
      </c>
      <c r="G145" s="112">
        <v>0</v>
      </c>
      <c r="H145" s="112">
        <v>0</v>
      </c>
    </row>
    <row r="146" spans="1:8" s="3" customFormat="1" ht="23.25" customHeight="1" x14ac:dyDescent="0.2">
      <c r="A146" s="160"/>
      <c r="B146" s="181"/>
      <c r="C146" s="112" t="s">
        <v>507</v>
      </c>
      <c r="D146" s="112">
        <f t="shared" si="44"/>
        <v>0</v>
      </c>
      <c r="E146" s="112">
        <v>0</v>
      </c>
      <c r="F146" s="112">
        <v>0</v>
      </c>
      <c r="G146" s="112">
        <v>0</v>
      </c>
      <c r="H146" s="112">
        <v>0</v>
      </c>
    </row>
    <row r="147" spans="1:8" s="3" customFormat="1" ht="15" customHeight="1" x14ac:dyDescent="0.2">
      <c r="A147" s="160" t="s">
        <v>385</v>
      </c>
      <c r="B147" s="181" t="s">
        <v>386</v>
      </c>
      <c r="C147" s="112" t="s">
        <v>502</v>
      </c>
      <c r="D147" s="112">
        <f>D148+D149+D150+D151+D152</f>
        <v>180.6</v>
      </c>
      <c r="E147" s="112">
        <f t="shared" ref="E147" si="45">E148+E149+E150+E151+E152</f>
        <v>0</v>
      </c>
      <c r="F147" s="112">
        <f t="shared" ref="F147" si="46">F148+F149+F150+F151+F152</f>
        <v>180.6</v>
      </c>
      <c r="G147" s="112">
        <f t="shared" ref="G147" si="47">G148+G149+G150+G151+G152</f>
        <v>0</v>
      </c>
      <c r="H147" s="112">
        <f t="shared" ref="H147" si="48">H148+H149+H150+H151+H152</f>
        <v>0</v>
      </c>
    </row>
    <row r="148" spans="1:8" s="3" customFormat="1" ht="15" customHeight="1" x14ac:dyDescent="0.2">
      <c r="A148" s="160"/>
      <c r="B148" s="181"/>
      <c r="C148" s="112" t="s">
        <v>503</v>
      </c>
      <c r="D148" s="112">
        <f>E148+F148+G148+H148</f>
        <v>0</v>
      </c>
      <c r="E148" s="112">
        <v>0</v>
      </c>
      <c r="F148" s="112">
        <v>0</v>
      </c>
      <c r="G148" s="112">
        <v>0</v>
      </c>
      <c r="H148" s="112">
        <v>0</v>
      </c>
    </row>
    <row r="149" spans="1:8" s="3" customFormat="1" ht="15" customHeight="1" x14ac:dyDescent="0.2">
      <c r="A149" s="160"/>
      <c r="B149" s="181"/>
      <c r="C149" s="112" t="s">
        <v>504</v>
      </c>
      <c r="D149" s="112">
        <f t="shared" ref="D149:D152" si="49">E149+F149+G149+H149</f>
        <v>180.6</v>
      </c>
      <c r="E149" s="112">
        <v>0</v>
      </c>
      <c r="F149" s="110">
        <v>180.6</v>
      </c>
      <c r="G149" s="112">
        <v>0</v>
      </c>
      <c r="H149" s="112">
        <v>0</v>
      </c>
    </row>
    <row r="150" spans="1:8" s="3" customFormat="1" ht="15" customHeight="1" x14ac:dyDescent="0.2">
      <c r="A150" s="160"/>
      <c r="B150" s="181"/>
      <c r="C150" s="112" t="s">
        <v>505</v>
      </c>
      <c r="D150" s="112">
        <f t="shared" si="49"/>
        <v>0</v>
      </c>
      <c r="E150" s="112">
        <v>0</v>
      </c>
      <c r="F150" s="112">
        <v>0</v>
      </c>
      <c r="G150" s="112">
        <v>0</v>
      </c>
      <c r="H150" s="112">
        <v>0</v>
      </c>
    </row>
    <row r="151" spans="1:8" s="3" customFormat="1" ht="15" customHeight="1" x14ac:dyDescent="0.2">
      <c r="A151" s="160"/>
      <c r="B151" s="181"/>
      <c r="C151" s="112" t="s">
        <v>506</v>
      </c>
      <c r="D151" s="112">
        <f t="shared" si="49"/>
        <v>0</v>
      </c>
      <c r="E151" s="112">
        <v>0</v>
      </c>
      <c r="F151" s="112">
        <v>0</v>
      </c>
      <c r="G151" s="112">
        <v>0</v>
      </c>
      <c r="H151" s="112">
        <v>0</v>
      </c>
    </row>
    <row r="152" spans="1:8" s="3" customFormat="1" ht="26.25" customHeight="1" x14ac:dyDescent="0.2">
      <c r="A152" s="160"/>
      <c r="B152" s="181"/>
      <c r="C152" s="112" t="s">
        <v>507</v>
      </c>
      <c r="D152" s="112">
        <f t="shared" si="49"/>
        <v>0</v>
      </c>
      <c r="E152" s="112">
        <v>0</v>
      </c>
      <c r="F152" s="112">
        <v>0</v>
      </c>
      <c r="G152" s="112">
        <v>0</v>
      </c>
      <c r="H152" s="112">
        <v>0</v>
      </c>
    </row>
    <row r="153" spans="1:8" s="3" customFormat="1" ht="15" customHeight="1" x14ac:dyDescent="0.2">
      <c r="A153" s="160" t="s">
        <v>387</v>
      </c>
      <c r="B153" s="181" t="s">
        <v>388</v>
      </c>
      <c r="C153" s="112" t="s">
        <v>502</v>
      </c>
      <c r="D153" s="112">
        <f>D154+D155+D156+D157+D158</f>
        <v>22.1</v>
      </c>
      <c r="E153" s="112">
        <f t="shared" ref="E153" si="50">E154+E155+E156+E157+E158</f>
        <v>0</v>
      </c>
      <c r="F153" s="112">
        <f t="shared" ref="F153" si="51">F154+F155+F156+F157+F158</f>
        <v>22.1</v>
      </c>
      <c r="G153" s="112">
        <f t="shared" ref="G153" si="52">G154+G155+G156+G157+G158</f>
        <v>0</v>
      </c>
      <c r="H153" s="112">
        <f t="shared" ref="H153" si="53">H154+H155+H156+H157+H158</f>
        <v>0</v>
      </c>
    </row>
    <row r="154" spans="1:8" s="3" customFormat="1" ht="15" customHeight="1" x14ac:dyDescent="0.2">
      <c r="A154" s="160"/>
      <c r="B154" s="181"/>
      <c r="C154" s="112" t="s">
        <v>503</v>
      </c>
      <c r="D154" s="112">
        <f>E154+F154+G154+H154</f>
        <v>0</v>
      </c>
      <c r="E154" s="112">
        <v>0</v>
      </c>
      <c r="F154" s="112">
        <v>0</v>
      </c>
      <c r="G154" s="112">
        <v>0</v>
      </c>
      <c r="H154" s="112">
        <v>0</v>
      </c>
    </row>
    <row r="155" spans="1:8" s="3" customFormat="1" ht="15" customHeight="1" x14ac:dyDescent="0.2">
      <c r="A155" s="160"/>
      <c r="B155" s="181"/>
      <c r="C155" s="112" t="s">
        <v>504</v>
      </c>
      <c r="D155" s="112">
        <f t="shared" ref="D155:D158" si="54">E155+F155+G155+H155</f>
        <v>22.1</v>
      </c>
      <c r="E155" s="112">
        <v>0</v>
      </c>
      <c r="F155" s="110">
        <v>22.1</v>
      </c>
      <c r="G155" s="112">
        <v>0</v>
      </c>
      <c r="H155" s="112">
        <v>0</v>
      </c>
    </row>
    <row r="156" spans="1:8" s="3" customFormat="1" ht="15" customHeight="1" x14ac:dyDescent="0.2">
      <c r="A156" s="160"/>
      <c r="B156" s="181"/>
      <c r="C156" s="112" t="s">
        <v>505</v>
      </c>
      <c r="D156" s="112">
        <f t="shared" si="54"/>
        <v>0</v>
      </c>
      <c r="E156" s="112">
        <v>0</v>
      </c>
      <c r="F156" s="112">
        <v>0</v>
      </c>
      <c r="G156" s="112">
        <v>0</v>
      </c>
      <c r="H156" s="112">
        <v>0</v>
      </c>
    </row>
    <row r="157" spans="1:8" s="3" customFormat="1" ht="15" customHeight="1" x14ac:dyDescent="0.2">
      <c r="A157" s="160"/>
      <c r="B157" s="181"/>
      <c r="C157" s="112" t="s">
        <v>506</v>
      </c>
      <c r="D157" s="112">
        <f t="shared" si="54"/>
        <v>0</v>
      </c>
      <c r="E157" s="112">
        <v>0</v>
      </c>
      <c r="F157" s="112">
        <v>0</v>
      </c>
      <c r="G157" s="112">
        <v>0</v>
      </c>
      <c r="H157" s="112">
        <v>0</v>
      </c>
    </row>
    <row r="158" spans="1:8" s="3" customFormat="1" ht="15" customHeight="1" x14ac:dyDescent="0.2">
      <c r="A158" s="160"/>
      <c r="B158" s="181"/>
      <c r="C158" s="112" t="s">
        <v>507</v>
      </c>
      <c r="D158" s="112">
        <f t="shared" si="54"/>
        <v>0</v>
      </c>
      <c r="E158" s="112">
        <v>0</v>
      </c>
      <c r="F158" s="112">
        <v>0</v>
      </c>
      <c r="G158" s="112">
        <v>0</v>
      </c>
      <c r="H158" s="112">
        <v>0</v>
      </c>
    </row>
    <row r="159" spans="1:8" s="3" customFormat="1" ht="15" customHeight="1" x14ac:dyDescent="0.2">
      <c r="A159" s="160" t="s">
        <v>120</v>
      </c>
      <c r="B159" s="164" t="s">
        <v>1278</v>
      </c>
      <c r="C159" s="112" t="s">
        <v>502</v>
      </c>
      <c r="D159" s="112">
        <f>D160+D161+D162+D163+D164</f>
        <v>50</v>
      </c>
      <c r="E159" s="112">
        <f t="shared" ref="E159:H159" si="55">E160+E161+E162+E163+E164</f>
        <v>0</v>
      </c>
      <c r="F159" s="112">
        <f t="shared" si="55"/>
        <v>50</v>
      </c>
      <c r="G159" s="112">
        <f t="shared" si="55"/>
        <v>0</v>
      </c>
      <c r="H159" s="112">
        <f t="shared" si="55"/>
        <v>0</v>
      </c>
    </row>
    <row r="160" spans="1:8" s="3" customFormat="1" ht="15" customHeight="1" x14ac:dyDescent="0.2">
      <c r="A160" s="160"/>
      <c r="B160" s="165"/>
      <c r="C160" s="112" t="s">
        <v>503</v>
      </c>
      <c r="D160" s="112">
        <f>E160+F160+G160+H160</f>
        <v>0</v>
      </c>
      <c r="E160" s="112">
        <v>0</v>
      </c>
      <c r="F160" s="112">
        <v>0</v>
      </c>
      <c r="G160" s="112">
        <v>0</v>
      </c>
      <c r="H160" s="112">
        <v>0</v>
      </c>
    </row>
    <row r="161" spans="1:8" s="3" customFormat="1" ht="15" customHeight="1" x14ac:dyDescent="0.2">
      <c r="A161" s="160"/>
      <c r="B161" s="165"/>
      <c r="C161" s="112" t="s">
        <v>504</v>
      </c>
      <c r="D161" s="112">
        <f t="shared" ref="D161:D164" si="56">E161+F161+G161+H161</f>
        <v>0</v>
      </c>
      <c r="E161" s="112">
        <v>0</v>
      </c>
      <c r="F161" s="110">
        <v>0</v>
      </c>
      <c r="G161" s="112">
        <v>0</v>
      </c>
      <c r="H161" s="112">
        <v>0</v>
      </c>
    </row>
    <row r="162" spans="1:8" s="3" customFormat="1" ht="15" customHeight="1" x14ac:dyDescent="0.2">
      <c r="A162" s="160"/>
      <c r="B162" s="165"/>
      <c r="C162" s="112" t="s">
        <v>505</v>
      </c>
      <c r="D162" s="112">
        <f t="shared" si="56"/>
        <v>50</v>
      </c>
      <c r="E162" s="112">
        <v>0</v>
      </c>
      <c r="F162" s="112">
        <v>50</v>
      </c>
      <c r="G162" s="112">
        <v>0</v>
      </c>
      <c r="H162" s="112">
        <v>0</v>
      </c>
    </row>
    <row r="163" spans="1:8" s="3" customFormat="1" ht="15" customHeight="1" x14ac:dyDescent="0.2">
      <c r="A163" s="160"/>
      <c r="B163" s="165"/>
      <c r="C163" s="112" t="s">
        <v>506</v>
      </c>
      <c r="D163" s="112">
        <f t="shared" si="56"/>
        <v>0</v>
      </c>
      <c r="E163" s="112">
        <v>0</v>
      </c>
      <c r="F163" s="112">
        <v>0</v>
      </c>
      <c r="G163" s="112">
        <v>0</v>
      </c>
      <c r="H163" s="112">
        <v>0</v>
      </c>
    </row>
    <row r="164" spans="1:8" s="3" customFormat="1" ht="15" customHeight="1" x14ac:dyDescent="0.2">
      <c r="A164" s="160"/>
      <c r="B164" s="166"/>
      <c r="C164" s="112" t="s">
        <v>507</v>
      </c>
      <c r="D164" s="112">
        <f t="shared" si="56"/>
        <v>0</v>
      </c>
      <c r="E164" s="112">
        <v>0</v>
      </c>
      <c r="F164" s="112">
        <v>0</v>
      </c>
      <c r="G164" s="112">
        <v>0</v>
      </c>
      <c r="H164" s="112">
        <v>0</v>
      </c>
    </row>
    <row r="165" spans="1:8" s="15" customFormat="1" ht="14.25" x14ac:dyDescent="0.2">
      <c r="A165" s="1" t="s">
        <v>539</v>
      </c>
      <c r="B165" s="197" t="s">
        <v>389</v>
      </c>
      <c r="C165" s="197"/>
      <c r="D165" s="197"/>
      <c r="E165" s="197"/>
      <c r="F165" s="197"/>
      <c r="G165" s="197"/>
      <c r="H165" s="118"/>
    </row>
    <row r="166" spans="1:8" s="3" customFormat="1" ht="12.75" x14ac:dyDescent="0.2">
      <c r="A166" s="112" t="s">
        <v>526</v>
      </c>
      <c r="B166" s="119" t="s">
        <v>498</v>
      </c>
      <c r="C166" s="160" t="s">
        <v>499</v>
      </c>
      <c r="D166" s="160"/>
      <c r="E166" s="160"/>
      <c r="F166" s="160"/>
      <c r="G166" s="160"/>
      <c r="H166" s="119"/>
    </row>
    <row r="167" spans="1:8" s="25" customFormat="1" ht="12.75" x14ac:dyDescent="0.2">
      <c r="A167" s="207" t="s">
        <v>527</v>
      </c>
      <c r="B167" s="208" t="s">
        <v>390</v>
      </c>
      <c r="C167" s="121" t="s">
        <v>502</v>
      </c>
      <c r="D167" s="121">
        <f>D168+D169+D170+D171+D172</f>
        <v>5763.7000000000007</v>
      </c>
      <c r="E167" s="121">
        <f>E168+E169+E170+E171+E172</f>
        <v>0</v>
      </c>
      <c r="F167" s="121">
        <f>F168+F169+F170+F171+F172</f>
        <v>5763.7000000000007</v>
      </c>
      <c r="G167" s="121">
        <f>G168+G169+G170+G171+G172</f>
        <v>0</v>
      </c>
      <c r="H167" s="121">
        <f>H168+H169+H170+H171+H172</f>
        <v>0</v>
      </c>
    </row>
    <row r="168" spans="1:8" s="25" customFormat="1" ht="12.75" x14ac:dyDescent="0.2">
      <c r="A168" s="207"/>
      <c r="B168" s="208"/>
      <c r="C168" s="121" t="s">
        <v>503</v>
      </c>
      <c r="D168" s="64">
        <f>D174+D180+D186+D192+D198+D204+D210+D216+D222+D228+D234+D240+D246+D252+D258+D264+D270+D276+D282+D288+D294+D300+D306+D312+D318+D324+D330+D336+D342+D348+D354+D360+D366+D372+D378+D384+D390+D396</f>
        <v>2563.7000000000003</v>
      </c>
      <c r="E168" s="64">
        <f t="shared" ref="E168:F168" si="57">E174+E180+E186+E192+E198+E204+E210+E216+E222+E228+E234+E240+E246+E252+E258+E264+E270+E276+E282+E288+E294+E300+E306+E312+E318+E324+E330+E336+E342+E348+E354+E360+E366+E372+E378+E384+E390+E396</f>
        <v>0</v>
      </c>
      <c r="F168" s="64">
        <f t="shared" si="57"/>
        <v>2563.7000000000003</v>
      </c>
      <c r="G168" s="64">
        <f t="shared" ref="G168:H168" si="58">G174+G180+G186+G192+G198+G204+G210+G216+G222+G228+G234+G240+G246+G252+G258+G264+G270+G276+G282+G288+G294+G300+G306+G312+G318+G324+G330+G336+G342+G348+G354+G360+G366+G372+G378+G384+G390+G396</f>
        <v>0</v>
      </c>
      <c r="H168" s="64">
        <f t="shared" si="58"/>
        <v>0</v>
      </c>
    </row>
    <row r="169" spans="1:8" s="25" customFormat="1" ht="12.75" x14ac:dyDescent="0.2">
      <c r="A169" s="207"/>
      <c r="B169" s="208"/>
      <c r="C169" s="121" t="s">
        <v>504</v>
      </c>
      <c r="D169" s="64">
        <f t="shared" ref="D169:H172" si="59">D175+D181+D187+D193+D199+D205+D211+D217+D223+D229+D235+D241+D247+D253+D259+D265+D271+D277+D283+D289+D295+D301+D307+D313+D319+D325+D331+D337+D343+D349+D355+D361+D367+D373+D379+D385+D391+D397</f>
        <v>1000</v>
      </c>
      <c r="E169" s="64">
        <f t="shared" si="59"/>
        <v>0</v>
      </c>
      <c r="F169" s="64">
        <f t="shared" si="59"/>
        <v>1000</v>
      </c>
      <c r="G169" s="64">
        <f t="shared" si="59"/>
        <v>0</v>
      </c>
      <c r="H169" s="64">
        <f t="shared" si="59"/>
        <v>0</v>
      </c>
    </row>
    <row r="170" spans="1:8" s="25" customFormat="1" ht="12.75" x14ac:dyDescent="0.2">
      <c r="A170" s="207"/>
      <c r="B170" s="208"/>
      <c r="C170" s="121" t="s">
        <v>505</v>
      </c>
      <c r="D170" s="64">
        <f t="shared" si="59"/>
        <v>200</v>
      </c>
      <c r="E170" s="64">
        <f t="shared" si="59"/>
        <v>0</v>
      </c>
      <c r="F170" s="64">
        <f t="shared" si="59"/>
        <v>200</v>
      </c>
      <c r="G170" s="64">
        <f t="shared" si="59"/>
        <v>0</v>
      </c>
      <c r="H170" s="64">
        <f t="shared" si="59"/>
        <v>0</v>
      </c>
    </row>
    <row r="171" spans="1:8" s="25" customFormat="1" ht="12.75" x14ac:dyDescent="0.2">
      <c r="A171" s="207"/>
      <c r="B171" s="208"/>
      <c r="C171" s="121" t="s">
        <v>506</v>
      </c>
      <c r="D171" s="64">
        <f t="shared" si="59"/>
        <v>1000</v>
      </c>
      <c r="E171" s="64">
        <f t="shared" si="59"/>
        <v>0</v>
      </c>
      <c r="F171" s="64">
        <f t="shared" si="59"/>
        <v>1000</v>
      </c>
      <c r="G171" s="64">
        <f t="shared" si="59"/>
        <v>0</v>
      </c>
      <c r="H171" s="64">
        <f t="shared" si="59"/>
        <v>0</v>
      </c>
    </row>
    <row r="172" spans="1:8" s="25" customFormat="1" ht="12.75" x14ac:dyDescent="0.2">
      <c r="A172" s="207"/>
      <c r="B172" s="208"/>
      <c r="C172" s="121" t="s">
        <v>507</v>
      </c>
      <c r="D172" s="64">
        <v>1000</v>
      </c>
      <c r="E172" s="64">
        <f t="shared" si="59"/>
        <v>0</v>
      </c>
      <c r="F172" s="64">
        <v>1000</v>
      </c>
      <c r="G172" s="64">
        <f t="shared" si="59"/>
        <v>0</v>
      </c>
      <c r="H172" s="64">
        <f t="shared" si="59"/>
        <v>0</v>
      </c>
    </row>
    <row r="173" spans="1:8" s="3" customFormat="1" ht="25.5" customHeight="1" x14ac:dyDescent="0.2">
      <c r="A173" s="188" t="s">
        <v>529</v>
      </c>
      <c r="B173" s="182" t="s">
        <v>744</v>
      </c>
      <c r="C173" s="112" t="s">
        <v>502</v>
      </c>
      <c r="D173" s="65">
        <f>D174+D175+D176+D177+D178</f>
        <v>145</v>
      </c>
      <c r="E173" s="65">
        <f t="shared" ref="E173:H173" si="60">E174+E175+E176+E177+E178</f>
        <v>0</v>
      </c>
      <c r="F173" s="65">
        <f t="shared" si="60"/>
        <v>145</v>
      </c>
      <c r="G173" s="65">
        <f t="shared" si="60"/>
        <v>0</v>
      </c>
      <c r="H173" s="65">
        <f t="shared" si="60"/>
        <v>0</v>
      </c>
    </row>
    <row r="174" spans="1:8" s="3" customFormat="1" ht="12.75" x14ac:dyDescent="0.2">
      <c r="A174" s="188"/>
      <c r="B174" s="182"/>
      <c r="C174" s="112" t="s">
        <v>503</v>
      </c>
      <c r="D174" s="65">
        <f>E174+F174+G174+H174</f>
        <v>145</v>
      </c>
      <c r="E174" s="65">
        <v>0</v>
      </c>
      <c r="F174" s="110">
        <v>145</v>
      </c>
      <c r="G174" s="65">
        <v>0</v>
      </c>
      <c r="H174" s="65">
        <v>0</v>
      </c>
    </row>
    <row r="175" spans="1:8" s="3" customFormat="1" ht="12.75" x14ac:dyDescent="0.2">
      <c r="A175" s="188"/>
      <c r="B175" s="182"/>
      <c r="C175" s="112" t="s">
        <v>504</v>
      </c>
      <c r="D175" s="65">
        <f t="shared" ref="D175:D178" si="61">E175+F175+G175+H175</f>
        <v>0</v>
      </c>
      <c r="E175" s="65">
        <v>0</v>
      </c>
      <c r="F175" s="65">
        <v>0</v>
      </c>
      <c r="G175" s="65">
        <v>0</v>
      </c>
      <c r="H175" s="65">
        <v>0</v>
      </c>
    </row>
    <row r="176" spans="1:8" s="3" customFormat="1" ht="12.75" x14ac:dyDescent="0.2">
      <c r="A176" s="188"/>
      <c r="B176" s="182"/>
      <c r="C176" s="112" t="s">
        <v>505</v>
      </c>
      <c r="D176" s="65">
        <f t="shared" si="61"/>
        <v>0</v>
      </c>
      <c r="E176" s="65">
        <v>0</v>
      </c>
      <c r="F176" s="65">
        <v>0</v>
      </c>
      <c r="G176" s="65">
        <v>0</v>
      </c>
      <c r="H176" s="65">
        <v>0</v>
      </c>
    </row>
    <row r="177" spans="1:8" s="3" customFormat="1" ht="12.75" x14ac:dyDescent="0.2">
      <c r="A177" s="188"/>
      <c r="B177" s="182"/>
      <c r="C177" s="112" t="s">
        <v>506</v>
      </c>
      <c r="D177" s="65">
        <f t="shared" si="61"/>
        <v>0</v>
      </c>
      <c r="E177" s="65">
        <v>0</v>
      </c>
      <c r="F177" s="65">
        <v>0</v>
      </c>
      <c r="G177" s="65">
        <v>0</v>
      </c>
      <c r="H177" s="65">
        <v>0</v>
      </c>
    </row>
    <row r="178" spans="1:8" s="3" customFormat="1" ht="12.75" x14ac:dyDescent="0.2">
      <c r="A178" s="188"/>
      <c r="B178" s="182"/>
      <c r="C178" s="112" t="s">
        <v>507</v>
      </c>
      <c r="D178" s="65">
        <f t="shared" si="61"/>
        <v>0</v>
      </c>
      <c r="E178" s="65">
        <v>0</v>
      </c>
      <c r="F178" s="65">
        <v>0</v>
      </c>
      <c r="G178" s="65">
        <v>0</v>
      </c>
      <c r="H178" s="65">
        <v>0</v>
      </c>
    </row>
    <row r="179" spans="1:8" s="3" customFormat="1" ht="12.75" x14ac:dyDescent="0.2">
      <c r="A179" s="160" t="s">
        <v>391</v>
      </c>
      <c r="B179" s="181" t="s">
        <v>392</v>
      </c>
      <c r="C179" s="66" t="s">
        <v>502</v>
      </c>
      <c r="D179" s="65">
        <f>D180+D181+D182+D183+D184</f>
        <v>145</v>
      </c>
      <c r="E179" s="65">
        <f t="shared" ref="E179" si="62">E180+E181+E182+E183+E184</f>
        <v>0</v>
      </c>
      <c r="F179" s="65">
        <f t="shared" ref="F179" si="63">F180+F181+F182+F183+F184</f>
        <v>145</v>
      </c>
      <c r="G179" s="65">
        <f t="shared" ref="G179" si="64">G180+G181+G182+G183+G184</f>
        <v>0</v>
      </c>
      <c r="H179" s="65">
        <f t="shared" ref="H179" si="65">H180+H181+H182+H183+H184</f>
        <v>0</v>
      </c>
    </row>
    <row r="180" spans="1:8" s="3" customFormat="1" ht="12.75" x14ac:dyDescent="0.2">
      <c r="A180" s="160"/>
      <c r="B180" s="181"/>
      <c r="C180" s="66" t="s">
        <v>503</v>
      </c>
      <c r="D180" s="65">
        <f>E180+F180+G180+H180</f>
        <v>145</v>
      </c>
      <c r="E180" s="65">
        <v>0</v>
      </c>
      <c r="F180" s="114">
        <v>145</v>
      </c>
      <c r="G180" s="65">
        <v>0</v>
      </c>
      <c r="H180" s="65">
        <v>0</v>
      </c>
    </row>
    <row r="181" spans="1:8" s="3" customFormat="1" ht="12.75" x14ac:dyDescent="0.2">
      <c r="A181" s="160"/>
      <c r="B181" s="181"/>
      <c r="C181" s="66" t="s">
        <v>504</v>
      </c>
      <c r="D181" s="65">
        <f t="shared" ref="D181:D184" si="66">E181+F181+G181+H181</f>
        <v>0</v>
      </c>
      <c r="E181" s="65">
        <v>0</v>
      </c>
      <c r="F181" s="65">
        <v>0</v>
      </c>
      <c r="G181" s="65">
        <v>0</v>
      </c>
      <c r="H181" s="65">
        <v>0</v>
      </c>
    </row>
    <row r="182" spans="1:8" s="3" customFormat="1" ht="12.75" x14ac:dyDescent="0.2">
      <c r="A182" s="160"/>
      <c r="B182" s="181"/>
      <c r="C182" s="66" t="s">
        <v>505</v>
      </c>
      <c r="D182" s="65">
        <f t="shared" si="66"/>
        <v>0</v>
      </c>
      <c r="E182" s="65">
        <v>0</v>
      </c>
      <c r="F182" s="65">
        <v>0</v>
      </c>
      <c r="G182" s="65">
        <v>0</v>
      </c>
      <c r="H182" s="65">
        <v>0</v>
      </c>
    </row>
    <row r="183" spans="1:8" s="3" customFormat="1" ht="12.75" x14ac:dyDescent="0.2">
      <c r="A183" s="160"/>
      <c r="B183" s="181"/>
      <c r="C183" s="66" t="s">
        <v>506</v>
      </c>
      <c r="D183" s="65">
        <f t="shared" si="66"/>
        <v>0</v>
      </c>
      <c r="E183" s="65">
        <v>0</v>
      </c>
      <c r="F183" s="65">
        <v>0</v>
      </c>
      <c r="G183" s="65">
        <v>0</v>
      </c>
      <c r="H183" s="65">
        <v>0</v>
      </c>
    </row>
    <row r="184" spans="1:8" s="3" customFormat="1" ht="34.15" customHeight="1" x14ac:dyDescent="0.2">
      <c r="A184" s="160"/>
      <c r="B184" s="181"/>
      <c r="C184" s="66" t="s">
        <v>507</v>
      </c>
      <c r="D184" s="65">
        <f t="shared" si="66"/>
        <v>0</v>
      </c>
      <c r="E184" s="65">
        <v>0</v>
      </c>
      <c r="F184" s="65">
        <v>0</v>
      </c>
      <c r="G184" s="65">
        <v>0</v>
      </c>
      <c r="H184" s="65">
        <v>0</v>
      </c>
    </row>
    <row r="185" spans="1:8" s="3" customFormat="1" ht="36.75" customHeight="1" x14ac:dyDescent="0.2">
      <c r="A185" s="160" t="s">
        <v>393</v>
      </c>
      <c r="B185" s="181" t="s">
        <v>394</v>
      </c>
      <c r="C185" s="66" t="s">
        <v>502</v>
      </c>
      <c r="D185" s="65">
        <f>D186+D187+D188+D189+D190</f>
        <v>33.700000000000003</v>
      </c>
      <c r="E185" s="65">
        <f t="shared" ref="E185" si="67">E186+E187+E188+E189+E190</f>
        <v>0</v>
      </c>
      <c r="F185" s="65">
        <f t="shared" ref="F185" si="68">F186+F187+F188+F189+F190</f>
        <v>33.700000000000003</v>
      </c>
      <c r="G185" s="65">
        <f t="shared" ref="G185" si="69">G186+G187+G188+G189+G190</f>
        <v>0</v>
      </c>
      <c r="H185" s="65">
        <f t="shared" ref="H185" si="70">H186+H187+H188+H189+H190</f>
        <v>0</v>
      </c>
    </row>
    <row r="186" spans="1:8" s="3" customFormat="1" ht="12.75" x14ac:dyDescent="0.2">
      <c r="A186" s="160"/>
      <c r="B186" s="181"/>
      <c r="C186" s="66" t="s">
        <v>503</v>
      </c>
      <c r="D186" s="65">
        <f>E186+F186+G186+H186</f>
        <v>33.700000000000003</v>
      </c>
      <c r="E186" s="65">
        <v>0</v>
      </c>
      <c r="F186" s="114">
        <v>33.700000000000003</v>
      </c>
      <c r="G186" s="65">
        <v>0</v>
      </c>
      <c r="H186" s="65">
        <v>0</v>
      </c>
    </row>
    <row r="187" spans="1:8" s="3" customFormat="1" ht="12.75" x14ac:dyDescent="0.2">
      <c r="A187" s="160"/>
      <c r="B187" s="181"/>
      <c r="C187" s="66" t="s">
        <v>504</v>
      </c>
      <c r="D187" s="65">
        <f t="shared" ref="D187:D190" si="71">E187+F187+G187+H187</f>
        <v>0</v>
      </c>
      <c r="E187" s="65">
        <v>0</v>
      </c>
      <c r="F187" s="65">
        <v>0</v>
      </c>
      <c r="G187" s="65">
        <v>0</v>
      </c>
      <c r="H187" s="65">
        <v>0</v>
      </c>
    </row>
    <row r="188" spans="1:8" s="3" customFormat="1" ht="12.75" x14ac:dyDescent="0.2">
      <c r="A188" s="160"/>
      <c r="B188" s="181"/>
      <c r="C188" s="66" t="s">
        <v>505</v>
      </c>
      <c r="D188" s="65">
        <f t="shared" si="71"/>
        <v>0</v>
      </c>
      <c r="E188" s="65">
        <v>0</v>
      </c>
      <c r="F188" s="65">
        <v>0</v>
      </c>
      <c r="G188" s="65">
        <v>0</v>
      </c>
      <c r="H188" s="65">
        <v>0</v>
      </c>
    </row>
    <row r="189" spans="1:8" s="3" customFormat="1" ht="12.75" x14ac:dyDescent="0.2">
      <c r="A189" s="160"/>
      <c r="B189" s="181"/>
      <c r="C189" s="66" t="s">
        <v>506</v>
      </c>
      <c r="D189" s="65">
        <f t="shared" si="71"/>
        <v>0</v>
      </c>
      <c r="E189" s="65">
        <v>0</v>
      </c>
      <c r="F189" s="65">
        <v>0</v>
      </c>
      <c r="G189" s="65">
        <v>0</v>
      </c>
      <c r="H189" s="65">
        <v>0</v>
      </c>
    </row>
    <row r="190" spans="1:8" s="3" customFormat="1" ht="12.75" x14ac:dyDescent="0.2">
      <c r="A190" s="160"/>
      <c r="B190" s="181"/>
      <c r="C190" s="66" t="s">
        <v>507</v>
      </c>
      <c r="D190" s="65">
        <f t="shared" si="71"/>
        <v>0</v>
      </c>
      <c r="E190" s="65">
        <v>0</v>
      </c>
      <c r="F190" s="65">
        <v>0</v>
      </c>
      <c r="G190" s="65">
        <v>0</v>
      </c>
      <c r="H190" s="65">
        <v>0</v>
      </c>
    </row>
    <row r="191" spans="1:8" s="3" customFormat="1" ht="12.75" x14ac:dyDescent="0.2">
      <c r="A191" s="160" t="s">
        <v>395</v>
      </c>
      <c r="B191" s="181" t="s">
        <v>396</v>
      </c>
      <c r="C191" s="66" t="s">
        <v>502</v>
      </c>
      <c r="D191" s="65">
        <f>D192+D193+D194+D195+D196</f>
        <v>139.4</v>
      </c>
      <c r="E191" s="65">
        <f t="shared" ref="E191" si="72">E192+E193+E194+E195+E196</f>
        <v>0</v>
      </c>
      <c r="F191" s="65">
        <f t="shared" ref="F191" si="73">F192+F193+F194+F195+F196</f>
        <v>139.4</v>
      </c>
      <c r="G191" s="65">
        <f t="shared" ref="G191" si="74">G192+G193+G194+G195+G196</f>
        <v>0</v>
      </c>
      <c r="H191" s="65">
        <f t="shared" ref="H191" si="75">H192+H193+H194+H195+H196</f>
        <v>0</v>
      </c>
    </row>
    <row r="192" spans="1:8" s="3" customFormat="1" ht="12.75" x14ac:dyDescent="0.2">
      <c r="A192" s="160"/>
      <c r="B192" s="181"/>
      <c r="C192" s="66" t="s">
        <v>503</v>
      </c>
      <c r="D192" s="65">
        <f>E192+F192+G192+H192</f>
        <v>139.4</v>
      </c>
      <c r="E192" s="65">
        <v>0</v>
      </c>
      <c r="F192" s="114">
        <v>139.4</v>
      </c>
      <c r="G192" s="65">
        <v>0</v>
      </c>
      <c r="H192" s="65">
        <v>0</v>
      </c>
    </row>
    <row r="193" spans="1:8" s="3" customFormat="1" ht="12.75" x14ac:dyDescent="0.2">
      <c r="A193" s="160"/>
      <c r="B193" s="181"/>
      <c r="C193" s="66" t="s">
        <v>504</v>
      </c>
      <c r="D193" s="65">
        <f t="shared" ref="D193:D196" si="76">E193+F193+G193+H193</f>
        <v>0</v>
      </c>
      <c r="E193" s="65">
        <v>0</v>
      </c>
      <c r="F193" s="65">
        <v>0</v>
      </c>
      <c r="G193" s="65">
        <v>0</v>
      </c>
      <c r="H193" s="65">
        <v>0</v>
      </c>
    </row>
    <row r="194" spans="1:8" s="3" customFormat="1" ht="12.75" x14ac:dyDescent="0.2">
      <c r="A194" s="160"/>
      <c r="B194" s="181"/>
      <c r="C194" s="66" t="s">
        <v>505</v>
      </c>
      <c r="D194" s="65">
        <f t="shared" si="76"/>
        <v>0</v>
      </c>
      <c r="E194" s="65">
        <v>0</v>
      </c>
      <c r="F194" s="65">
        <v>0</v>
      </c>
      <c r="G194" s="65">
        <v>0</v>
      </c>
      <c r="H194" s="65">
        <v>0</v>
      </c>
    </row>
    <row r="195" spans="1:8" s="3" customFormat="1" ht="12.75" x14ac:dyDescent="0.2">
      <c r="A195" s="160"/>
      <c r="B195" s="181"/>
      <c r="C195" s="66" t="s">
        <v>506</v>
      </c>
      <c r="D195" s="65">
        <f t="shared" si="76"/>
        <v>0</v>
      </c>
      <c r="E195" s="65">
        <v>0</v>
      </c>
      <c r="F195" s="65">
        <v>0</v>
      </c>
      <c r="G195" s="65">
        <v>0</v>
      </c>
      <c r="H195" s="65">
        <v>0</v>
      </c>
    </row>
    <row r="196" spans="1:8" s="3" customFormat="1" ht="38.450000000000003" customHeight="1" x14ac:dyDescent="0.2">
      <c r="A196" s="160"/>
      <c r="B196" s="181"/>
      <c r="C196" s="66" t="s">
        <v>507</v>
      </c>
      <c r="D196" s="65">
        <f t="shared" si="76"/>
        <v>0</v>
      </c>
      <c r="E196" s="65">
        <v>0</v>
      </c>
      <c r="F196" s="65">
        <v>0</v>
      </c>
      <c r="G196" s="65">
        <v>0</v>
      </c>
      <c r="H196" s="65">
        <v>0</v>
      </c>
    </row>
    <row r="197" spans="1:8" s="3" customFormat="1" ht="12.75" x14ac:dyDescent="0.2">
      <c r="A197" s="160" t="s">
        <v>397</v>
      </c>
      <c r="B197" s="181" t="s">
        <v>398</v>
      </c>
      <c r="C197" s="66" t="s">
        <v>502</v>
      </c>
      <c r="D197" s="65">
        <f>D198+D199+D200+D201+D202</f>
        <v>30.6</v>
      </c>
      <c r="E197" s="65">
        <f t="shared" ref="E197" si="77">E198+E199+E200+E201+E202</f>
        <v>0</v>
      </c>
      <c r="F197" s="65">
        <f t="shared" ref="F197" si="78">F198+F199+F200+F201+F202</f>
        <v>30.6</v>
      </c>
      <c r="G197" s="65">
        <f t="shared" ref="G197" si="79">G198+G199+G200+G201+G202</f>
        <v>0</v>
      </c>
      <c r="H197" s="65">
        <f t="shared" ref="H197" si="80">H198+H199+H200+H201+H202</f>
        <v>0</v>
      </c>
    </row>
    <row r="198" spans="1:8" s="3" customFormat="1" ht="12.75" x14ac:dyDescent="0.2">
      <c r="A198" s="160"/>
      <c r="B198" s="181"/>
      <c r="C198" s="66" t="s">
        <v>503</v>
      </c>
      <c r="D198" s="65">
        <f>E198+F198+G198+H198</f>
        <v>30.6</v>
      </c>
      <c r="E198" s="65">
        <v>0</v>
      </c>
      <c r="F198" s="114">
        <v>30.6</v>
      </c>
      <c r="G198" s="65">
        <v>0</v>
      </c>
      <c r="H198" s="65">
        <v>0</v>
      </c>
    </row>
    <row r="199" spans="1:8" s="3" customFormat="1" ht="12.75" x14ac:dyDescent="0.2">
      <c r="A199" s="160"/>
      <c r="B199" s="181"/>
      <c r="C199" s="66" t="s">
        <v>504</v>
      </c>
      <c r="D199" s="65">
        <f t="shared" ref="D199:D202" si="81">E199+F199+G199+H199</f>
        <v>0</v>
      </c>
      <c r="E199" s="65">
        <v>0</v>
      </c>
      <c r="F199" s="65">
        <v>0</v>
      </c>
      <c r="G199" s="65">
        <v>0</v>
      </c>
      <c r="H199" s="65">
        <v>0</v>
      </c>
    </row>
    <row r="200" spans="1:8" s="3" customFormat="1" ht="12.75" x14ac:dyDescent="0.2">
      <c r="A200" s="160"/>
      <c r="B200" s="181"/>
      <c r="C200" s="66" t="s">
        <v>505</v>
      </c>
      <c r="D200" s="65">
        <f t="shared" si="81"/>
        <v>0</v>
      </c>
      <c r="E200" s="65">
        <v>0</v>
      </c>
      <c r="F200" s="65">
        <v>0</v>
      </c>
      <c r="G200" s="65">
        <v>0</v>
      </c>
      <c r="H200" s="65">
        <v>0</v>
      </c>
    </row>
    <row r="201" spans="1:8" s="3" customFormat="1" ht="12.75" x14ac:dyDescent="0.2">
      <c r="A201" s="160"/>
      <c r="B201" s="181"/>
      <c r="C201" s="66" t="s">
        <v>506</v>
      </c>
      <c r="D201" s="65">
        <f t="shared" si="81"/>
        <v>0</v>
      </c>
      <c r="E201" s="65">
        <v>0</v>
      </c>
      <c r="F201" s="65">
        <v>0</v>
      </c>
      <c r="G201" s="65">
        <v>0</v>
      </c>
      <c r="H201" s="65">
        <v>0</v>
      </c>
    </row>
    <row r="202" spans="1:8" s="3" customFormat="1" ht="26.25" customHeight="1" x14ac:dyDescent="0.2">
      <c r="A202" s="160"/>
      <c r="B202" s="181"/>
      <c r="C202" s="66" t="s">
        <v>507</v>
      </c>
      <c r="D202" s="65">
        <f t="shared" si="81"/>
        <v>0</v>
      </c>
      <c r="E202" s="65">
        <v>0</v>
      </c>
      <c r="F202" s="65">
        <v>0</v>
      </c>
      <c r="G202" s="65">
        <v>0</v>
      </c>
      <c r="H202" s="65">
        <v>0</v>
      </c>
    </row>
    <row r="203" spans="1:8" s="3" customFormat="1" ht="12.75" x14ac:dyDescent="0.2">
      <c r="A203" s="160" t="s">
        <v>399</v>
      </c>
      <c r="B203" s="181" t="s">
        <v>932</v>
      </c>
      <c r="C203" s="66" t="s">
        <v>502</v>
      </c>
      <c r="D203" s="65">
        <f>D204+D205+D206+D207+D208</f>
        <v>87.4</v>
      </c>
      <c r="E203" s="65">
        <f t="shared" ref="E203" si="82">E204+E205+E206+E207+E208</f>
        <v>0</v>
      </c>
      <c r="F203" s="65">
        <f t="shared" ref="F203" si="83">F204+F205+F206+F207+F208</f>
        <v>87.4</v>
      </c>
      <c r="G203" s="65">
        <f t="shared" ref="G203" si="84">G204+G205+G206+G207+G208</f>
        <v>0</v>
      </c>
      <c r="H203" s="65">
        <f t="shared" ref="H203" si="85">H204+H205+H206+H207+H208</f>
        <v>0</v>
      </c>
    </row>
    <row r="204" spans="1:8" s="3" customFormat="1" ht="12.75" x14ac:dyDescent="0.2">
      <c r="A204" s="160"/>
      <c r="B204" s="181"/>
      <c r="C204" s="66" t="s">
        <v>503</v>
      </c>
      <c r="D204" s="65">
        <f>E204+F204+G204+H204</f>
        <v>87.4</v>
      </c>
      <c r="E204" s="65">
        <v>0</v>
      </c>
      <c r="F204" s="114">
        <v>87.4</v>
      </c>
      <c r="G204" s="65">
        <v>0</v>
      </c>
      <c r="H204" s="65">
        <v>0</v>
      </c>
    </row>
    <row r="205" spans="1:8" s="3" customFormat="1" ht="12.75" x14ac:dyDescent="0.2">
      <c r="A205" s="160"/>
      <c r="B205" s="181"/>
      <c r="C205" s="66" t="s">
        <v>504</v>
      </c>
      <c r="D205" s="65">
        <f t="shared" ref="D205:D208" si="86">E205+F205+G205+H205</f>
        <v>0</v>
      </c>
      <c r="E205" s="65">
        <v>0</v>
      </c>
      <c r="F205" s="65">
        <v>0</v>
      </c>
      <c r="G205" s="65">
        <v>0</v>
      </c>
      <c r="H205" s="65">
        <v>0</v>
      </c>
    </row>
    <row r="206" spans="1:8" s="3" customFormat="1" ht="12.75" x14ac:dyDescent="0.2">
      <c r="A206" s="160"/>
      <c r="B206" s="181"/>
      <c r="C206" s="66" t="s">
        <v>505</v>
      </c>
      <c r="D206" s="65">
        <f t="shared" si="86"/>
        <v>0</v>
      </c>
      <c r="E206" s="65">
        <v>0</v>
      </c>
      <c r="F206" s="65">
        <v>0</v>
      </c>
      <c r="G206" s="65">
        <v>0</v>
      </c>
      <c r="H206" s="65">
        <v>0</v>
      </c>
    </row>
    <row r="207" spans="1:8" s="3" customFormat="1" ht="12.75" x14ac:dyDescent="0.2">
      <c r="A207" s="160"/>
      <c r="B207" s="181"/>
      <c r="C207" s="66" t="s">
        <v>506</v>
      </c>
      <c r="D207" s="65">
        <f t="shared" si="86"/>
        <v>0</v>
      </c>
      <c r="E207" s="65">
        <v>0</v>
      </c>
      <c r="F207" s="65">
        <v>0</v>
      </c>
      <c r="G207" s="65">
        <v>0</v>
      </c>
      <c r="H207" s="65">
        <v>0</v>
      </c>
    </row>
    <row r="208" spans="1:8" s="3" customFormat="1" ht="12.75" x14ac:dyDescent="0.2">
      <c r="A208" s="160"/>
      <c r="B208" s="181"/>
      <c r="C208" s="66" t="s">
        <v>507</v>
      </c>
      <c r="D208" s="65">
        <f t="shared" si="86"/>
        <v>0</v>
      </c>
      <c r="E208" s="65">
        <v>0</v>
      </c>
      <c r="F208" s="65">
        <v>0</v>
      </c>
      <c r="G208" s="65">
        <v>0</v>
      </c>
      <c r="H208" s="65">
        <v>0</v>
      </c>
    </row>
    <row r="209" spans="1:8" s="3" customFormat="1" ht="12.75" x14ac:dyDescent="0.2">
      <c r="A209" s="160" t="s">
        <v>400</v>
      </c>
      <c r="B209" s="181" t="s">
        <v>401</v>
      </c>
      <c r="C209" s="66" t="s">
        <v>502</v>
      </c>
      <c r="D209" s="65">
        <f>D210+D211+D212+D213+D214</f>
        <v>6.1</v>
      </c>
      <c r="E209" s="65">
        <f t="shared" ref="E209" si="87">E210+E211+E212+E213+E214</f>
        <v>0</v>
      </c>
      <c r="F209" s="65">
        <f t="shared" ref="F209" si="88">F210+F211+F212+F213+F214</f>
        <v>6.1</v>
      </c>
      <c r="G209" s="65">
        <f t="shared" ref="G209" si="89">G210+G211+G212+G213+G214</f>
        <v>0</v>
      </c>
      <c r="H209" s="65">
        <f t="shared" ref="H209" si="90">H210+H211+H212+H213+H214</f>
        <v>0</v>
      </c>
    </row>
    <row r="210" spans="1:8" s="3" customFormat="1" ht="12.75" x14ac:dyDescent="0.2">
      <c r="A210" s="160"/>
      <c r="B210" s="181"/>
      <c r="C210" s="66" t="s">
        <v>503</v>
      </c>
      <c r="D210" s="65">
        <f>E210+F210+G210+H210</f>
        <v>6.1</v>
      </c>
      <c r="E210" s="65">
        <v>0</v>
      </c>
      <c r="F210" s="114">
        <v>6.1</v>
      </c>
      <c r="G210" s="65">
        <v>0</v>
      </c>
      <c r="H210" s="65">
        <v>0</v>
      </c>
    </row>
    <row r="211" spans="1:8" s="3" customFormat="1" ht="12.75" x14ac:dyDescent="0.2">
      <c r="A211" s="160"/>
      <c r="B211" s="181"/>
      <c r="C211" s="66" t="s">
        <v>504</v>
      </c>
      <c r="D211" s="65">
        <f t="shared" ref="D211:D214" si="91">E211+F211+G211+H211</f>
        <v>0</v>
      </c>
      <c r="E211" s="65">
        <v>0</v>
      </c>
      <c r="F211" s="65">
        <v>0</v>
      </c>
      <c r="G211" s="65">
        <v>0</v>
      </c>
      <c r="H211" s="65">
        <v>0</v>
      </c>
    </row>
    <row r="212" spans="1:8" s="3" customFormat="1" ht="12.75" x14ac:dyDescent="0.2">
      <c r="A212" s="160"/>
      <c r="B212" s="181"/>
      <c r="C212" s="66" t="s">
        <v>505</v>
      </c>
      <c r="D212" s="65">
        <f t="shared" si="91"/>
        <v>0</v>
      </c>
      <c r="E212" s="65">
        <v>0</v>
      </c>
      <c r="F212" s="65">
        <v>0</v>
      </c>
      <c r="G212" s="65">
        <v>0</v>
      </c>
      <c r="H212" s="65">
        <v>0</v>
      </c>
    </row>
    <row r="213" spans="1:8" s="3" customFormat="1" ht="12.75" x14ac:dyDescent="0.2">
      <c r="A213" s="160"/>
      <c r="B213" s="181"/>
      <c r="C213" s="66" t="s">
        <v>506</v>
      </c>
      <c r="D213" s="65">
        <f t="shared" si="91"/>
        <v>0</v>
      </c>
      <c r="E213" s="65">
        <v>0</v>
      </c>
      <c r="F213" s="65">
        <v>0</v>
      </c>
      <c r="G213" s="65">
        <v>0</v>
      </c>
      <c r="H213" s="65">
        <v>0</v>
      </c>
    </row>
    <row r="214" spans="1:8" s="3" customFormat="1" ht="36.6" customHeight="1" x14ac:dyDescent="0.2">
      <c r="A214" s="160"/>
      <c r="B214" s="181"/>
      <c r="C214" s="66" t="s">
        <v>507</v>
      </c>
      <c r="D214" s="65">
        <f t="shared" si="91"/>
        <v>0</v>
      </c>
      <c r="E214" s="65">
        <v>0</v>
      </c>
      <c r="F214" s="65">
        <v>0</v>
      </c>
      <c r="G214" s="65">
        <v>0</v>
      </c>
      <c r="H214" s="65">
        <v>0</v>
      </c>
    </row>
    <row r="215" spans="1:8" s="3" customFormat="1" ht="12.75" x14ac:dyDescent="0.2">
      <c r="A215" s="160" t="s">
        <v>402</v>
      </c>
      <c r="B215" s="182" t="s">
        <v>745</v>
      </c>
      <c r="C215" s="66" t="s">
        <v>502</v>
      </c>
      <c r="D215" s="65">
        <f>D216+D217+D218+D219+D220</f>
        <v>297.3</v>
      </c>
      <c r="E215" s="65">
        <f t="shared" ref="E215" si="92">E216+E217+E218+E219+E220</f>
        <v>0</v>
      </c>
      <c r="F215" s="65">
        <f t="shared" ref="F215" si="93">F216+F217+F218+F219+F220</f>
        <v>297.3</v>
      </c>
      <c r="G215" s="65">
        <f t="shared" ref="G215" si="94">G216+G217+G218+G219+G220</f>
        <v>0</v>
      </c>
      <c r="H215" s="65">
        <f t="shared" ref="H215" si="95">H216+H217+H218+H219+H220</f>
        <v>0</v>
      </c>
    </row>
    <row r="216" spans="1:8" s="3" customFormat="1" ht="12.75" x14ac:dyDescent="0.2">
      <c r="A216" s="160"/>
      <c r="B216" s="182"/>
      <c r="C216" s="66" t="s">
        <v>503</v>
      </c>
      <c r="D216" s="65">
        <f>E216+F216+G216+H216</f>
        <v>297.3</v>
      </c>
      <c r="E216" s="65">
        <v>0</v>
      </c>
      <c r="F216" s="114">
        <v>297.3</v>
      </c>
      <c r="G216" s="65">
        <v>0</v>
      </c>
      <c r="H216" s="65">
        <v>0</v>
      </c>
    </row>
    <row r="217" spans="1:8" s="3" customFormat="1" ht="12.75" x14ac:dyDescent="0.2">
      <c r="A217" s="160"/>
      <c r="B217" s="182"/>
      <c r="C217" s="66" t="s">
        <v>504</v>
      </c>
      <c r="D217" s="65">
        <f t="shared" ref="D217:D220" si="96">E217+F217+G217+H217</f>
        <v>0</v>
      </c>
      <c r="E217" s="65">
        <v>0</v>
      </c>
      <c r="F217" s="65">
        <v>0</v>
      </c>
      <c r="G217" s="65">
        <v>0</v>
      </c>
      <c r="H217" s="65">
        <v>0</v>
      </c>
    </row>
    <row r="218" spans="1:8" s="3" customFormat="1" ht="12.75" x14ac:dyDescent="0.2">
      <c r="A218" s="160"/>
      <c r="B218" s="182"/>
      <c r="C218" s="66" t="s">
        <v>505</v>
      </c>
      <c r="D218" s="65">
        <f t="shared" si="96"/>
        <v>0</v>
      </c>
      <c r="E218" s="65">
        <v>0</v>
      </c>
      <c r="F218" s="65">
        <v>0</v>
      </c>
      <c r="G218" s="65">
        <v>0</v>
      </c>
      <c r="H218" s="65">
        <v>0</v>
      </c>
    </row>
    <row r="219" spans="1:8" s="3" customFormat="1" ht="12.75" x14ac:dyDescent="0.2">
      <c r="A219" s="160"/>
      <c r="B219" s="182"/>
      <c r="C219" s="66" t="s">
        <v>506</v>
      </c>
      <c r="D219" s="65">
        <f t="shared" si="96"/>
        <v>0</v>
      </c>
      <c r="E219" s="65">
        <v>0</v>
      </c>
      <c r="F219" s="65">
        <v>0</v>
      </c>
      <c r="G219" s="65">
        <v>0</v>
      </c>
      <c r="H219" s="65">
        <v>0</v>
      </c>
    </row>
    <row r="220" spans="1:8" s="3" customFormat="1" ht="38.450000000000003" customHeight="1" x14ac:dyDescent="0.2">
      <c r="A220" s="160"/>
      <c r="B220" s="182"/>
      <c r="C220" s="66" t="s">
        <v>507</v>
      </c>
      <c r="D220" s="65">
        <f t="shared" si="96"/>
        <v>0</v>
      </c>
      <c r="E220" s="65">
        <v>0</v>
      </c>
      <c r="F220" s="65">
        <v>0</v>
      </c>
      <c r="G220" s="65">
        <v>0</v>
      </c>
      <c r="H220" s="65">
        <v>0</v>
      </c>
    </row>
    <row r="221" spans="1:8" s="3" customFormat="1" ht="12.75" x14ac:dyDescent="0.2">
      <c r="A221" s="160" t="s">
        <v>403</v>
      </c>
      <c r="B221" s="181" t="s">
        <v>404</v>
      </c>
      <c r="C221" s="66" t="s">
        <v>502</v>
      </c>
      <c r="D221" s="65">
        <f>D222+D223+D224+D225+D226</f>
        <v>99.7</v>
      </c>
      <c r="E221" s="65">
        <f t="shared" ref="E221" si="97">E222+E223+E224+E225+E226</f>
        <v>0</v>
      </c>
      <c r="F221" s="65">
        <f t="shared" ref="F221" si="98">F222+F223+F224+F225+F226</f>
        <v>99.7</v>
      </c>
      <c r="G221" s="65">
        <f t="shared" ref="G221" si="99">G222+G223+G224+G225+G226</f>
        <v>0</v>
      </c>
      <c r="H221" s="65">
        <f t="shared" ref="H221" si="100">H222+H223+H224+H225+H226</f>
        <v>0</v>
      </c>
    </row>
    <row r="222" spans="1:8" s="3" customFormat="1" ht="12.75" x14ac:dyDescent="0.2">
      <c r="A222" s="160"/>
      <c r="B222" s="181"/>
      <c r="C222" s="66" t="s">
        <v>503</v>
      </c>
      <c r="D222" s="65">
        <f>E222+F222+G222+H222</f>
        <v>99.7</v>
      </c>
      <c r="E222" s="65">
        <v>0</v>
      </c>
      <c r="F222" s="114">
        <v>99.7</v>
      </c>
      <c r="G222" s="65">
        <v>0</v>
      </c>
      <c r="H222" s="65">
        <v>0</v>
      </c>
    </row>
    <row r="223" spans="1:8" s="3" customFormat="1" ht="12.75" x14ac:dyDescent="0.2">
      <c r="A223" s="160"/>
      <c r="B223" s="181"/>
      <c r="C223" s="66" t="s">
        <v>504</v>
      </c>
      <c r="D223" s="65">
        <f t="shared" ref="D223:D226" si="101">E223+F223+G223+H223</f>
        <v>0</v>
      </c>
      <c r="E223" s="65">
        <v>0</v>
      </c>
      <c r="F223" s="65">
        <v>0</v>
      </c>
      <c r="G223" s="65">
        <v>0</v>
      </c>
      <c r="H223" s="65">
        <v>0</v>
      </c>
    </row>
    <row r="224" spans="1:8" s="3" customFormat="1" ht="12.75" x14ac:dyDescent="0.2">
      <c r="A224" s="160"/>
      <c r="B224" s="181"/>
      <c r="C224" s="66" t="s">
        <v>505</v>
      </c>
      <c r="D224" s="65">
        <f t="shared" si="101"/>
        <v>0</v>
      </c>
      <c r="E224" s="65">
        <v>0</v>
      </c>
      <c r="F224" s="65">
        <v>0</v>
      </c>
      <c r="G224" s="65">
        <v>0</v>
      </c>
      <c r="H224" s="65">
        <v>0</v>
      </c>
    </row>
    <row r="225" spans="1:8" s="3" customFormat="1" ht="12.75" x14ac:dyDescent="0.2">
      <c r="A225" s="160"/>
      <c r="B225" s="181"/>
      <c r="C225" s="66" t="s">
        <v>506</v>
      </c>
      <c r="D225" s="65">
        <f t="shared" si="101"/>
        <v>0</v>
      </c>
      <c r="E225" s="65">
        <v>0</v>
      </c>
      <c r="F225" s="65">
        <v>0</v>
      </c>
      <c r="G225" s="65">
        <v>0</v>
      </c>
      <c r="H225" s="65">
        <v>0</v>
      </c>
    </row>
    <row r="226" spans="1:8" s="3" customFormat="1" ht="34.15" customHeight="1" x14ac:dyDescent="0.2">
      <c r="A226" s="160"/>
      <c r="B226" s="181"/>
      <c r="C226" s="66" t="s">
        <v>507</v>
      </c>
      <c r="D226" s="65">
        <f t="shared" si="101"/>
        <v>0</v>
      </c>
      <c r="E226" s="65">
        <v>0</v>
      </c>
      <c r="F226" s="65">
        <v>0</v>
      </c>
      <c r="G226" s="65">
        <v>0</v>
      </c>
      <c r="H226" s="65">
        <v>0</v>
      </c>
    </row>
    <row r="227" spans="1:8" s="3" customFormat="1" ht="12.75" x14ac:dyDescent="0.2">
      <c r="A227" s="160" t="s">
        <v>405</v>
      </c>
      <c r="B227" s="181" t="s">
        <v>406</v>
      </c>
      <c r="C227" s="66" t="s">
        <v>502</v>
      </c>
      <c r="D227" s="65">
        <f>D228+D229+D230+D231+D232</f>
        <v>5</v>
      </c>
      <c r="E227" s="65">
        <f t="shared" ref="E227" si="102">E228+E229+E230+E231+E232</f>
        <v>0</v>
      </c>
      <c r="F227" s="65">
        <f t="shared" ref="F227" si="103">F228+F229+F230+F231+F232</f>
        <v>5</v>
      </c>
      <c r="G227" s="65">
        <f t="shared" ref="G227" si="104">G228+G229+G230+G231+G232</f>
        <v>0</v>
      </c>
      <c r="H227" s="65">
        <f t="shared" ref="H227" si="105">H228+H229+H230+H231+H232</f>
        <v>0</v>
      </c>
    </row>
    <row r="228" spans="1:8" s="3" customFormat="1" ht="12.75" x14ac:dyDescent="0.2">
      <c r="A228" s="160"/>
      <c r="B228" s="181"/>
      <c r="C228" s="66" t="s">
        <v>503</v>
      </c>
      <c r="D228" s="65">
        <f>E228+F228+G228+H228</f>
        <v>5</v>
      </c>
      <c r="E228" s="65">
        <v>0</v>
      </c>
      <c r="F228" s="114">
        <v>5</v>
      </c>
      <c r="G228" s="65">
        <v>0</v>
      </c>
      <c r="H228" s="65">
        <v>0</v>
      </c>
    </row>
    <row r="229" spans="1:8" s="3" customFormat="1" ht="12.75" x14ac:dyDescent="0.2">
      <c r="A229" s="160"/>
      <c r="B229" s="181"/>
      <c r="C229" s="66" t="s">
        <v>504</v>
      </c>
      <c r="D229" s="65">
        <f t="shared" ref="D229:D232" si="106">E229+F229+G229+H229</f>
        <v>0</v>
      </c>
      <c r="E229" s="65">
        <v>0</v>
      </c>
      <c r="F229" s="65">
        <v>0</v>
      </c>
      <c r="G229" s="65">
        <v>0</v>
      </c>
      <c r="H229" s="65">
        <v>0</v>
      </c>
    </row>
    <row r="230" spans="1:8" s="3" customFormat="1" ht="12.75" x14ac:dyDescent="0.2">
      <c r="A230" s="160"/>
      <c r="B230" s="181"/>
      <c r="C230" s="66" t="s">
        <v>505</v>
      </c>
      <c r="D230" s="65">
        <f t="shared" si="106"/>
        <v>0</v>
      </c>
      <c r="E230" s="65">
        <v>0</v>
      </c>
      <c r="F230" s="65">
        <v>0</v>
      </c>
      <c r="G230" s="65">
        <v>0</v>
      </c>
      <c r="H230" s="65">
        <v>0</v>
      </c>
    </row>
    <row r="231" spans="1:8" s="3" customFormat="1" ht="12.75" x14ac:dyDescent="0.2">
      <c r="A231" s="160"/>
      <c r="B231" s="181"/>
      <c r="C231" s="66" t="s">
        <v>506</v>
      </c>
      <c r="D231" s="65">
        <f t="shared" si="106"/>
        <v>0</v>
      </c>
      <c r="E231" s="65">
        <v>0</v>
      </c>
      <c r="F231" s="65">
        <v>0</v>
      </c>
      <c r="G231" s="65">
        <v>0</v>
      </c>
      <c r="H231" s="65">
        <v>0</v>
      </c>
    </row>
    <row r="232" spans="1:8" s="3" customFormat="1" ht="50.45" customHeight="1" x14ac:dyDescent="0.2">
      <c r="A232" s="160"/>
      <c r="B232" s="181"/>
      <c r="C232" s="66" t="s">
        <v>507</v>
      </c>
      <c r="D232" s="65">
        <f t="shared" si="106"/>
        <v>0</v>
      </c>
      <c r="E232" s="65">
        <v>0</v>
      </c>
      <c r="F232" s="65">
        <v>0</v>
      </c>
      <c r="G232" s="65">
        <v>0</v>
      </c>
      <c r="H232" s="65">
        <v>0</v>
      </c>
    </row>
    <row r="233" spans="1:8" s="3" customFormat="1" ht="12.75" x14ac:dyDescent="0.2">
      <c r="A233" s="160" t="s">
        <v>407</v>
      </c>
      <c r="B233" s="181" t="s">
        <v>408</v>
      </c>
      <c r="C233" s="66" t="s">
        <v>502</v>
      </c>
      <c r="D233" s="65">
        <f>D234+D235+D236+D237+D238</f>
        <v>39.4</v>
      </c>
      <c r="E233" s="65">
        <f t="shared" ref="E233" si="107">E234+E235+E236+E237+E238</f>
        <v>0</v>
      </c>
      <c r="F233" s="65">
        <f t="shared" ref="F233" si="108">F234+F235+F236+F237+F238</f>
        <v>39.4</v>
      </c>
      <c r="G233" s="65">
        <f t="shared" ref="G233" si="109">G234+G235+G236+G237+G238</f>
        <v>0</v>
      </c>
      <c r="H233" s="65">
        <f t="shared" ref="H233" si="110">H234+H235+H236+H237+H238</f>
        <v>0</v>
      </c>
    </row>
    <row r="234" spans="1:8" s="3" customFormat="1" ht="12.75" x14ac:dyDescent="0.2">
      <c r="A234" s="160"/>
      <c r="B234" s="198"/>
      <c r="C234" s="66" t="s">
        <v>503</v>
      </c>
      <c r="D234" s="65">
        <f>E234+F234+G234+H234</f>
        <v>39.4</v>
      </c>
      <c r="E234" s="65">
        <v>0</v>
      </c>
      <c r="F234" s="114">
        <v>39.4</v>
      </c>
      <c r="G234" s="65">
        <v>0</v>
      </c>
      <c r="H234" s="65">
        <v>0</v>
      </c>
    </row>
    <row r="235" spans="1:8" s="3" customFormat="1" ht="12.75" x14ac:dyDescent="0.2">
      <c r="A235" s="160"/>
      <c r="B235" s="198"/>
      <c r="C235" s="66" t="s">
        <v>504</v>
      </c>
      <c r="D235" s="65">
        <f t="shared" ref="D235:D238" si="111">E235+F235+G235+H235</f>
        <v>0</v>
      </c>
      <c r="E235" s="65">
        <v>0</v>
      </c>
      <c r="F235" s="65">
        <v>0</v>
      </c>
      <c r="G235" s="65">
        <v>0</v>
      </c>
      <c r="H235" s="65">
        <v>0</v>
      </c>
    </row>
    <row r="236" spans="1:8" s="3" customFormat="1" ht="12.75" x14ac:dyDescent="0.2">
      <c r="A236" s="160"/>
      <c r="B236" s="198"/>
      <c r="C236" s="66" t="s">
        <v>505</v>
      </c>
      <c r="D236" s="65">
        <f t="shared" si="111"/>
        <v>0</v>
      </c>
      <c r="E236" s="65">
        <v>0</v>
      </c>
      <c r="F236" s="65">
        <v>0</v>
      </c>
      <c r="G236" s="65">
        <v>0</v>
      </c>
      <c r="H236" s="65">
        <v>0</v>
      </c>
    </row>
    <row r="237" spans="1:8" s="3" customFormat="1" ht="12.75" x14ac:dyDescent="0.2">
      <c r="A237" s="160"/>
      <c r="B237" s="198"/>
      <c r="C237" s="66" t="s">
        <v>506</v>
      </c>
      <c r="D237" s="65">
        <f t="shared" si="111"/>
        <v>0</v>
      </c>
      <c r="E237" s="65">
        <v>0</v>
      </c>
      <c r="F237" s="65">
        <v>0</v>
      </c>
      <c r="G237" s="65">
        <v>0</v>
      </c>
      <c r="H237" s="65">
        <v>0</v>
      </c>
    </row>
    <row r="238" spans="1:8" s="3" customFormat="1" ht="24" customHeight="1" x14ac:dyDescent="0.2">
      <c r="A238" s="160"/>
      <c r="B238" s="198"/>
      <c r="C238" s="66" t="s">
        <v>507</v>
      </c>
      <c r="D238" s="65">
        <f t="shared" si="111"/>
        <v>0</v>
      </c>
      <c r="E238" s="65">
        <v>0</v>
      </c>
      <c r="F238" s="65">
        <v>0</v>
      </c>
      <c r="G238" s="65">
        <v>0</v>
      </c>
      <c r="H238" s="65">
        <v>0</v>
      </c>
    </row>
    <row r="239" spans="1:8" s="3" customFormat="1" ht="12.75" x14ac:dyDescent="0.2">
      <c r="A239" s="160" t="s">
        <v>409</v>
      </c>
      <c r="B239" s="182" t="s">
        <v>410</v>
      </c>
      <c r="C239" s="66" t="s">
        <v>502</v>
      </c>
      <c r="D239" s="65">
        <f>D240+D241+D242+D243+D244</f>
        <v>59.3</v>
      </c>
      <c r="E239" s="65">
        <f t="shared" ref="E239" si="112">E240+E241+E242+E243+E244</f>
        <v>0</v>
      </c>
      <c r="F239" s="65">
        <f t="shared" ref="F239" si="113">F240+F241+F242+F243+F244</f>
        <v>59.3</v>
      </c>
      <c r="G239" s="65">
        <f t="shared" ref="G239" si="114">G240+G241+G242+G243+G244</f>
        <v>0</v>
      </c>
      <c r="H239" s="65">
        <f t="shared" ref="H239" si="115">H240+H241+H242+H243+H244</f>
        <v>0</v>
      </c>
    </row>
    <row r="240" spans="1:8" s="3" customFormat="1" ht="12.75" x14ac:dyDescent="0.2">
      <c r="A240" s="160"/>
      <c r="B240" s="182"/>
      <c r="C240" s="66" t="s">
        <v>503</v>
      </c>
      <c r="D240" s="65">
        <f>E240+F240+G240+H240</f>
        <v>59.3</v>
      </c>
      <c r="E240" s="65">
        <v>0</v>
      </c>
      <c r="F240" s="114">
        <v>59.3</v>
      </c>
      <c r="G240" s="65">
        <v>0</v>
      </c>
      <c r="H240" s="65">
        <v>0</v>
      </c>
    </row>
    <row r="241" spans="1:8" s="3" customFormat="1" ht="12.75" x14ac:dyDescent="0.2">
      <c r="A241" s="160"/>
      <c r="B241" s="182"/>
      <c r="C241" s="66" t="s">
        <v>504</v>
      </c>
      <c r="D241" s="65">
        <f t="shared" ref="D241:D244" si="116">E241+F241+G241+H241</f>
        <v>0</v>
      </c>
      <c r="E241" s="65">
        <v>0</v>
      </c>
      <c r="F241" s="65">
        <v>0</v>
      </c>
      <c r="G241" s="65">
        <v>0</v>
      </c>
      <c r="H241" s="65">
        <v>0</v>
      </c>
    </row>
    <row r="242" spans="1:8" s="3" customFormat="1" ht="12.75" x14ac:dyDescent="0.2">
      <c r="A242" s="160"/>
      <c r="B242" s="182"/>
      <c r="C242" s="66" t="s">
        <v>505</v>
      </c>
      <c r="D242" s="65">
        <f t="shared" si="116"/>
        <v>0</v>
      </c>
      <c r="E242" s="65">
        <v>0</v>
      </c>
      <c r="F242" s="65">
        <v>0</v>
      </c>
      <c r="G242" s="65">
        <v>0</v>
      </c>
      <c r="H242" s="65">
        <v>0</v>
      </c>
    </row>
    <row r="243" spans="1:8" s="3" customFormat="1" ht="12.75" x14ac:dyDescent="0.2">
      <c r="A243" s="160"/>
      <c r="B243" s="182"/>
      <c r="C243" s="66" t="s">
        <v>506</v>
      </c>
      <c r="D243" s="65">
        <f t="shared" si="116"/>
        <v>0</v>
      </c>
      <c r="E243" s="65">
        <v>0</v>
      </c>
      <c r="F243" s="65">
        <v>0</v>
      </c>
      <c r="G243" s="65">
        <v>0</v>
      </c>
      <c r="H243" s="65">
        <v>0</v>
      </c>
    </row>
    <row r="244" spans="1:8" s="3" customFormat="1" ht="33" customHeight="1" x14ac:dyDescent="0.2">
      <c r="A244" s="160"/>
      <c r="B244" s="182"/>
      <c r="C244" s="66" t="s">
        <v>507</v>
      </c>
      <c r="D244" s="65">
        <f t="shared" si="116"/>
        <v>0</v>
      </c>
      <c r="E244" s="65">
        <v>0</v>
      </c>
      <c r="F244" s="65">
        <v>0</v>
      </c>
      <c r="G244" s="65">
        <v>0</v>
      </c>
      <c r="H244" s="65">
        <v>0</v>
      </c>
    </row>
    <row r="245" spans="1:8" s="3" customFormat="1" ht="12.75" x14ac:dyDescent="0.2">
      <c r="A245" s="160" t="s">
        <v>411</v>
      </c>
      <c r="B245" s="181" t="s">
        <v>412</v>
      </c>
      <c r="C245" s="66" t="s">
        <v>502</v>
      </c>
      <c r="D245" s="65">
        <f>D246+D247+D248+D249+D250</f>
        <v>199</v>
      </c>
      <c r="E245" s="65">
        <f t="shared" ref="E245" si="117">E246+E247+E248+E249+E250</f>
        <v>0</v>
      </c>
      <c r="F245" s="65">
        <f t="shared" ref="F245" si="118">F246+F247+F248+F249+F250</f>
        <v>199</v>
      </c>
      <c r="G245" s="65">
        <f t="shared" ref="G245" si="119">G246+G247+G248+G249+G250</f>
        <v>0</v>
      </c>
      <c r="H245" s="65">
        <f t="shared" ref="H245" si="120">H246+H247+H248+H249+H250</f>
        <v>0</v>
      </c>
    </row>
    <row r="246" spans="1:8" s="3" customFormat="1" ht="12.75" x14ac:dyDescent="0.2">
      <c r="A246" s="160"/>
      <c r="B246" s="181"/>
      <c r="C246" s="66" t="s">
        <v>503</v>
      </c>
      <c r="D246" s="65">
        <f>E246+F246+G246+H246</f>
        <v>199</v>
      </c>
      <c r="E246" s="65">
        <v>0</v>
      </c>
      <c r="F246" s="114">
        <v>199</v>
      </c>
      <c r="G246" s="65">
        <v>0</v>
      </c>
      <c r="H246" s="65">
        <v>0</v>
      </c>
    </row>
    <row r="247" spans="1:8" s="3" customFormat="1" ht="12.75" x14ac:dyDescent="0.2">
      <c r="A247" s="160"/>
      <c r="B247" s="181"/>
      <c r="C247" s="66" t="s">
        <v>504</v>
      </c>
      <c r="D247" s="65">
        <f t="shared" ref="D247:D250" si="121">E247+F247+G247+H247</f>
        <v>0</v>
      </c>
      <c r="E247" s="65">
        <v>0</v>
      </c>
      <c r="F247" s="65">
        <v>0</v>
      </c>
      <c r="G247" s="65">
        <v>0</v>
      </c>
      <c r="H247" s="65">
        <v>0</v>
      </c>
    </row>
    <row r="248" spans="1:8" s="3" customFormat="1" ht="12.75" x14ac:dyDescent="0.2">
      <c r="A248" s="160"/>
      <c r="B248" s="181"/>
      <c r="C248" s="66" t="s">
        <v>505</v>
      </c>
      <c r="D248" s="65">
        <f t="shared" si="121"/>
        <v>0</v>
      </c>
      <c r="E248" s="65">
        <v>0</v>
      </c>
      <c r="F248" s="65">
        <v>0</v>
      </c>
      <c r="G248" s="65">
        <v>0</v>
      </c>
      <c r="H248" s="65">
        <v>0</v>
      </c>
    </row>
    <row r="249" spans="1:8" s="3" customFormat="1" ht="12.75" x14ac:dyDescent="0.2">
      <c r="A249" s="160"/>
      <c r="B249" s="181"/>
      <c r="C249" s="66" t="s">
        <v>506</v>
      </c>
      <c r="D249" s="65">
        <f t="shared" si="121"/>
        <v>0</v>
      </c>
      <c r="E249" s="65">
        <v>0</v>
      </c>
      <c r="F249" s="65">
        <v>0</v>
      </c>
      <c r="G249" s="65">
        <v>0</v>
      </c>
      <c r="H249" s="65">
        <v>0</v>
      </c>
    </row>
    <row r="250" spans="1:8" s="3" customFormat="1" ht="31.15" customHeight="1" x14ac:dyDescent="0.2">
      <c r="A250" s="160"/>
      <c r="B250" s="181"/>
      <c r="C250" s="66" t="s">
        <v>507</v>
      </c>
      <c r="D250" s="65">
        <f t="shared" si="121"/>
        <v>0</v>
      </c>
      <c r="E250" s="65">
        <v>0</v>
      </c>
      <c r="F250" s="65">
        <v>0</v>
      </c>
      <c r="G250" s="65">
        <v>0</v>
      </c>
      <c r="H250" s="65">
        <v>0</v>
      </c>
    </row>
    <row r="251" spans="1:8" s="3" customFormat="1" ht="12.75" x14ac:dyDescent="0.2">
      <c r="A251" s="160" t="s">
        <v>413</v>
      </c>
      <c r="B251" s="181" t="s">
        <v>414</v>
      </c>
      <c r="C251" s="66" t="s">
        <v>502</v>
      </c>
      <c r="D251" s="65">
        <f>D252+D253+D254+D255+D256</f>
        <v>398.5</v>
      </c>
      <c r="E251" s="65">
        <f t="shared" ref="E251" si="122">E252+E253+E254+E255+E256</f>
        <v>0</v>
      </c>
      <c r="F251" s="65">
        <f t="shared" ref="F251" si="123">F252+F253+F254+F255+F256</f>
        <v>398.5</v>
      </c>
      <c r="G251" s="65">
        <f t="shared" ref="G251" si="124">G252+G253+G254+G255+G256</f>
        <v>0</v>
      </c>
      <c r="H251" s="65">
        <f t="shared" ref="H251" si="125">H252+H253+H254+H255+H256</f>
        <v>0</v>
      </c>
    </row>
    <row r="252" spans="1:8" s="3" customFormat="1" ht="12.75" x14ac:dyDescent="0.2">
      <c r="A252" s="160"/>
      <c r="B252" s="181"/>
      <c r="C252" s="66" t="s">
        <v>503</v>
      </c>
      <c r="D252" s="65">
        <f>E252+F252+G252+H252</f>
        <v>398.5</v>
      </c>
      <c r="E252" s="65">
        <v>0</v>
      </c>
      <c r="F252" s="114">
        <v>398.5</v>
      </c>
      <c r="G252" s="65">
        <v>0</v>
      </c>
      <c r="H252" s="65">
        <v>0</v>
      </c>
    </row>
    <row r="253" spans="1:8" s="3" customFormat="1" ht="12.75" x14ac:dyDescent="0.2">
      <c r="A253" s="160"/>
      <c r="B253" s="181"/>
      <c r="C253" s="66" t="s">
        <v>504</v>
      </c>
      <c r="D253" s="65">
        <f t="shared" ref="D253:D256" si="126">E253+F253+G253+H253</f>
        <v>0</v>
      </c>
      <c r="E253" s="65">
        <v>0</v>
      </c>
      <c r="F253" s="65">
        <v>0</v>
      </c>
      <c r="G253" s="65">
        <v>0</v>
      </c>
      <c r="H253" s="65">
        <v>0</v>
      </c>
    </row>
    <row r="254" spans="1:8" s="3" customFormat="1" ht="12.75" x14ac:dyDescent="0.2">
      <c r="A254" s="160"/>
      <c r="B254" s="181"/>
      <c r="C254" s="66" t="s">
        <v>505</v>
      </c>
      <c r="D254" s="65">
        <f t="shared" si="126"/>
        <v>0</v>
      </c>
      <c r="E254" s="65">
        <v>0</v>
      </c>
      <c r="F254" s="65">
        <v>0</v>
      </c>
      <c r="G254" s="65">
        <v>0</v>
      </c>
      <c r="H254" s="65">
        <v>0</v>
      </c>
    </row>
    <row r="255" spans="1:8" s="3" customFormat="1" ht="12.75" x14ac:dyDescent="0.2">
      <c r="A255" s="160"/>
      <c r="B255" s="181"/>
      <c r="C255" s="66" t="s">
        <v>506</v>
      </c>
      <c r="D255" s="65">
        <f t="shared" si="126"/>
        <v>0</v>
      </c>
      <c r="E255" s="65">
        <v>0</v>
      </c>
      <c r="F255" s="65">
        <v>0</v>
      </c>
      <c r="G255" s="65">
        <v>0</v>
      </c>
      <c r="H255" s="65">
        <v>0</v>
      </c>
    </row>
    <row r="256" spans="1:8" s="3" customFormat="1" ht="15" customHeight="1" x14ac:dyDescent="0.2">
      <c r="A256" s="160"/>
      <c r="B256" s="181"/>
      <c r="C256" s="66" t="s">
        <v>507</v>
      </c>
      <c r="D256" s="65">
        <f t="shared" si="126"/>
        <v>0</v>
      </c>
      <c r="E256" s="65">
        <v>0</v>
      </c>
      <c r="F256" s="65">
        <v>0</v>
      </c>
      <c r="G256" s="65">
        <v>0</v>
      </c>
      <c r="H256" s="65">
        <v>0</v>
      </c>
    </row>
    <row r="257" spans="1:8" s="3" customFormat="1" ht="25.5" customHeight="1" x14ac:dyDescent="0.2">
      <c r="A257" s="160" t="s">
        <v>415</v>
      </c>
      <c r="B257" s="181" t="s">
        <v>416</v>
      </c>
      <c r="C257" s="66" t="s">
        <v>502</v>
      </c>
      <c r="D257" s="65">
        <f>D258+D259+D260+D261+D262</f>
        <v>253.8</v>
      </c>
      <c r="E257" s="65">
        <f t="shared" ref="E257" si="127">E258+E259+E260+E261+E262</f>
        <v>0</v>
      </c>
      <c r="F257" s="65">
        <f t="shared" ref="F257" si="128">F258+F259+F260+F261+F262</f>
        <v>253.8</v>
      </c>
      <c r="G257" s="65">
        <f t="shared" ref="G257" si="129">G258+G259+G260+G261+G262</f>
        <v>0</v>
      </c>
      <c r="H257" s="65">
        <f t="shared" ref="H257" si="130">H258+H259+H260+H261+H262</f>
        <v>0</v>
      </c>
    </row>
    <row r="258" spans="1:8" s="3" customFormat="1" ht="12.75" x14ac:dyDescent="0.2">
      <c r="A258" s="160"/>
      <c r="B258" s="181"/>
      <c r="C258" s="66" t="s">
        <v>503</v>
      </c>
      <c r="D258" s="65">
        <f>E258+F258+G258+H258</f>
        <v>253.8</v>
      </c>
      <c r="E258" s="65">
        <v>0</v>
      </c>
      <c r="F258" s="114">
        <v>253.8</v>
      </c>
      <c r="G258" s="65">
        <v>0</v>
      </c>
      <c r="H258" s="65">
        <v>0</v>
      </c>
    </row>
    <row r="259" spans="1:8" s="3" customFormat="1" ht="12.75" x14ac:dyDescent="0.2">
      <c r="A259" s="160"/>
      <c r="B259" s="181"/>
      <c r="C259" s="66" t="s">
        <v>504</v>
      </c>
      <c r="D259" s="65">
        <f t="shared" ref="D259:D262" si="131">E259+F259+G259+H259</f>
        <v>0</v>
      </c>
      <c r="E259" s="65">
        <v>0</v>
      </c>
      <c r="F259" s="65">
        <v>0</v>
      </c>
      <c r="G259" s="65">
        <v>0</v>
      </c>
      <c r="H259" s="65">
        <v>0</v>
      </c>
    </row>
    <row r="260" spans="1:8" s="3" customFormat="1" ht="12.75" x14ac:dyDescent="0.2">
      <c r="A260" s="160"/>
      <c r="B260" s="181"/>
      <c r="C260" s="66" t="s">
        <v>505</v>
      </c>
      <c r="D260" s="65">
        <f t="shared" si="131"/>
        <v>0</v>
      </c>
      <c r="E260" s="65">
        <v>0</v>
      </c>
      <c r="F260" s="65">
        <v>0</v>
      </c>
      <c r="G260" s="65">
        <v>0</v>
      </c>
      <c r="H260" s="65">
        <v>0</v>
      </c>
    </row>
    <row r="261" spans="1:8" s="3" customFormat="1" ht="12.75" x14ac:dyDescent="0.2">
      <c r="A261" s="160"/>
      <c r="B261" s="181"/>
      <c r="C261" s="66" t="s">
        <v>506</v>
      </c>
      <c r="D261" s="65">
        <f t="shared" si="131"/>
        <v>0</v>
      </c>
      <c r="E261" s="65">
        <v>0</v>
      </c>
      <c r="F261" s="65">
        <v>0</v>
      </c>
      <c r="G261" s="65">
        <v>0</v>
      </c>
      <c r="H261" s="65">
        <v>0</v>
      </c>
    </row>
    <row r="262" spans="1:8" s="3" customFormat="1" ht="15" customHeight="1" x14ac:dyDescent="0.2">
      <c r="A262" s="160"/>
      <c r="B262" s="181"/>
      <c r="C262" s="66" t="s">
        <v>507</v>
      </c>
      <c r="D262" s="65">
        <f t="shared" si="131"/>
        <v>0</v>
      </c>
      <c r="E262" s="65">
        <v>0</v>
      </c>
      <c r="F262" s="65">
        <v>0</v>
      </c>
      <c r="G262" s="65">
        <v>0</v>
      </c>
      <c r="H262" s="65">
        <v>0</v>
      </c>
    </row>
    <row r="263" spans="1:8" s="3" customFormat="1" ht="12.75" x14ac:dyDescent="0.2">
      <c r="A263" s="160" t="s">
        <v>417</v>
      </c>
      <c r="B263" s="189" t="s">
        <v>418</v>
      </c>
      <c r="C263" s="66" t="s">
        <v>502</v>
      </c>
      <c r="D263" s="65">
        <f>D264+D265+D266+D267+D268</f>
        <v>9.6999999999999993</v>
      </c>
      <c r="E263" s="65">
        <f t="shared" ref="E263" si="132">E264+E265+E266+E267+E268</f>
        <v>0</v>
      </c>
      <c r="F263" s="65">
        <f t="shared" ref="F263" si="133">F264+F265+F266+F267+F268</f>
        <v>9.6999999999999993</v>
      </c>
      <c r="G263" s="65">
        <f t="shared" ref="G263" si="134">G264+G265+G266+G267+G268</f>
        <v>0</v>
      </c>
      <c r="H263" s="65">
        <f t="shared" ref="H263" si="135">H264+H265+H266+H267+H268</f>
        <v>0</v>
      </c>
    </row>
    <row r="264" spans="1:8" s="3" customFormat="1" ht="12.75" x14ac:dyDescent="0.2">
      <c r="A264" s="160"/>
      <c r="B264" s="189"/>
      <c r="C264" s="66" t="s">
        <v>503</v>
      </c>
      <c r="D264" s="65">
        <f>E264+F264+G264+H264</f>
        <v>9.6999999999999993</v>
      </c>
      <c r="E264" s="65">
        <v>0</v>
      </c>
      <c r="F264" s="114">
        <v>9.6999999999999993</v>
      </c>
      <c r="G264" s="65">
        <v>0</v>
      </c>
      <c r="H264" s="65">
        <v>0</v>
      </c>
    </row>
    <row r="265" spans="1:8" s="3" customFormat="1" ht="12.75" x14ac:dyDescent="0.2">
      <c r="A265" s="160"/>
      <c r="B265" s="189"/>
      <c r="C265" s="66" t="s">
        <v>504</v>
      </c>
      <c r="D265" s="65">
        <f t="shared" ref="D265:D268" si="136">E265+F265+G265+H265</f>
        <v>0</v>
      </c>
      <c r="E265" s="65">
        <v>0</v>
      </c>
      <c r="F265" s="65">
        <v>0</v>
      </c>
      <c r="G265" s="65">
        <v>0</v>
      </c>
      <c r="H265" s="65">
        <v>0</v>
      </c>
    </row>
    <row r="266" spans="1:8" s="3" customFormat="1" ht="12.75" x14ac:dyDescent="0.2">
      <c r="A266" s="160"/>
      <c r="B266" s="189"/>
      <c r="C266" s="66" t="s">
        <v>505</v>
      </c>
      <c r="D266" s="65">
        <f t="shared" si="136"/>
        <v>0</v>
      </c>
      <c r="E266" s="65">
        <v>0</v>
      </c>
      <c r="F266" s="65">
        <v>0</v>
      </c>
      <c r="G266" s="65">
        <v>0</v>
      </c>
      <c r="H266" s="65">
        <v>0</v>
      </c>
    </row>
    <row r="267" spans="1:8" s="3" customFormat="1" ht="12.75" x14ac:dyDescent="0.2">
      <c r="A267" s="160"/>
      <c r="B267" s="189"/>
      <c r="C267" s="66" t="s">
        <v>506</v>
      </c>
      <c r="D267" s="65">
        <f t="shared" si="136"/>
        <v>0</v>
      </c>
      <c r="E267" s="65">
        <v>0</v>
      </c>
      <c r="F267" s="65">
        <v>0</v>
      </c>
      <c r="G267" s="65">
        <v>0</v>
      </c>
      <c r="H267" s="65">
        <v>0</v>
      </c>
    </row>
    <row r="268" spans="1:8" s="3" customFormat="1" ht="35.450000000000003" customHeight="1" x14ac:dyDescent="0.2">
      <c r="A268" s="160"/>
      <c r="B268" s="189"/>
      <c r="C268" s="66" t="s">
        <v>507</v>
      </c>
      <c r="D268" s="65">
        <f t="shared" si="136"/>
        <v>0</v>
      </c>
      <c r="E268" s="65">
        <v>0</v>
      </c>
      <c r="F268" s="65">
        <v>0</v>
      </c>
      <c r="G268" s="65">
        <v>0</v>
      </c>
      <c r="H268" s="65">
        <v>0</v>
      </c>
    </row>
    <row r="269" spans="1:8" s="3" customFormat="1" ht="12.75" x14ac:dyDescent="0.2">
      <c r="A269" s="160" t="s">
        <v>419</v>
      </c>
      <c r="B269" s="181" t="s">
        <v>420</v>
      </c>
      <c r="C269" s="66" t="s">
        <v>502</v>
      </c>
      <c r="D269" s="65">
        <f>D270+D271+D272+D273+D274</f>
        <v>40.5</v>
      </c>
      <c r="E269" s="65">
        <f t="shared" ref="E269" si="137">E270+E271+E272+E273+E274</f>
        <v>0</v>
      </c>
      <c r="F269" s="65">
        <f t="shared" ref="F269" si="138">F270+F271+F272+F273+F274</f>
        <v>40.5</v>
      </c>
      <c r="G269" s="65">
        <f t="shared" ref="G269" si="139">G270+G271+G272+G273+G274</f>
        <v>0</v>
      </c>
      <c r="H269" s="65">
        <f t="shared" ref="H269" si="140">H270+H271+H272+H273+H274</f>
        <v>0</v>
      </c>
    </row>
    <row r="270" spans="1:8" s="3" customFormat="1" ht="12.75" x14ac:dyDescent="0.2">
      <c r="A270" s="160"/>
      <c r="B270" s="181"/>
      <c r="C270" s="66" t="s">
        <v>503</v>
      </c>
      <c r="D270" s="65">
        <f>E270+F270+G270+H270</f>
        <v>40.5</v>
      </c>
      <c r="E270" s="65">
        <v>0</v>
      </c>
      <c r="F270" s="114">
        <v>40.5</v>
      </c>
      <c r="G270" s="65">
        <v>0</v>
      </c>
      <c r="H270" s="65">
        <v>0</v>
      </c>
    </row>
    <row r="271" spans="1:8" s="3" customFormat="1" ht="12.75" x14ac:dyDescent="0.2">
      <c r="A271" s="160"/>
      <c r="B271" s="181"/>
      <c r="C271" s="66" t="s">
        <v>504</v>
      </c>
      <c r="D271" s="65">
        <f t="shared" ref="D271:D274" si="141">E271+F271+G271+H271</f>
        <v>0</v>
      </c>
      <c r="E271" s="65">
        <v>0</v>
      </c>
      <c r="F271" s="65">
        <v>0</v>
      </c>
      <c r="G271" s="65">
        <v>0</v>
      </c>
      <c r="H271" s="65">
        <v>0</v>
      </c>
    </row>
    <row r="272" spans="1:8" s="3" customFormat="1" ht="12.75" x14ac:dyDescent="0.2">
      <c r="A272" s="160"/>
      <c r="B272" s="181"/>
      <c r="C272" s="66" t="s">
        <v>505</v>
      </c>
      <c r="D272" s="65">
        <f t="shared" si="141"/>
        <v>0</v>
      </c>
      <c r="E272" s="65">
        <v>0</v>
      </c>
      <c r="F272" s="65">
        <v>0</v>
      </c>
      <c r="G272" s="65">
        <v>0</v>
      </c>
      <c r="H272" s="65">
        <v>0</v>
      </c>
    </row>
    <row r="273" spans="1:8" s="3" customFormat="1" ht="12.75" x14ac:dyDescent="0.2">
      <c r="A273" s="160"/>
      <c r="B273" s="181"/>
      <c r="C273" s="66" t="s">
        <v>506</v>
      </c>
      <c r="D273" s="65">
        <f t="shared" si="141"/>
        <v>0</v>
      </c>
      <c r="E273" s="65">
        <v>0</v>
      </c>
      <c r="F273" s="65">
        <v>0</v>
      </c>
      <c r="G273" s="65">
        <v>0</v>
      </c>
      <c r="H273" s="65">
        <v>0</v>
      </c>
    </row>
    <row r="274" spans="1:8" s="3" customFormat="1" ht="41.45" customHeight="1" x14ac:dyDescent="0.2">
      <c r="A274" s="160"/>
      <c r="B274" s="181"/>
      <c r="C274" s="66" t="s">
        <v>507</v>
      </c>
      <c r="D274" s="65">
        <f t="shared" si="141"/>
        <v>0</v>
      </c>
      <c r="E274" s="65">
        <v>0</v>
      </c>
      <c r="F274" s="65">
        <v>0</v>
      </c>
      <c r="G274" s="65">
        <v>0</v>
      </c>
      <c r="H274" s="65">
        <v>0</v>
      </c>
    </row>
    <row r="275" spans="1:8" s="3" customFormat="1" ht="12.75" x14ac:dyDescent="0.2">
      <c r="A275" s="160" t="s">
        <v>421</v>
      </c>
      <c r="B275" s="189" t="s">
        <v>422</v>
      </c>
      <c r="C275" s="66" t="s">
        <v>502</v>
      </c>
      <c r="D275" s="65">
        <f>D276+D277+D278+D279+D280</f>
        <v>198.8</v>
      </c>
      <c r="E275" s="65">
        <f t="shared" ref="E275" si="142">E276+E277+E278+E279+E280</f>
        <v>0</v>
      </c>
      <c r="F275" s="65">
        <f t="shared" ref="F275" si="143">F276+F277+F278+F279+F280</f>
        <v>198.8</v>
      </c>
      <c r="G275" s="65">
        <f t="shared" ref="G275" si="144">G276+G277+G278+G279+G280</f>
        <v>0</v>
      </c>
      <c r="H275" s="65">
        <f t="shared" ref="H275" si="145">H276+H277+H278+H279+H280</f>
        <v>0</v>
      </c>
    </row>
    <row r="276" spans="1:8" s="3" customFormat="1" ht="12.75" x14ac:dyDescent="0.2">
      <c r="A276" s="160"/>
      <c r="B276" s="189"/>
      <c r="C276" s="66" t="s">
        <v>503</v>
      </c>
      <c r="D276" s="65">
        <f>E276+F276+G276+H276</f>
        <v>198.8</v>
      </c>
      <c r="E276" s="65">
        <v>0</v>
      </c>
      <c r="F276" s="114">
        <v>198.8</v>
      </c>
      <c r="G276" s="65">
        <v>0</v>
      </c>
      <c r="H276" s="65">
        <v>0</v>
      </c>
    </row>
    <row r="277" spans="1:8" s="3" customFormat="1" ht="12.75" x14ac:dyDescent="0.2">
      <c r="A277" s="160"/>
      <c r="B277" s="189"/>
      <c r="C277" s="66" t="s">
        <v>504</v>
      </c>
      <c r="D277" s="65">
        <f t="shared" ref="D277:D280" si="146">E277+F277+G277+H277</f>
        <v>0</v>
      </c>
      <c r="E277" s="65">
        <v>0</v>
      </c>
      <c r="F277" s="65">
        <v>0</v>
      </c>
      <c r="G277" s="65">
        <v>0</v>
      </c>
      <c r="H277" s="65">
        <v>0</v>
      </c>
    </row>
    <row r="278" spans="1:8" s="3" customFormat="1" ht="12.75" x14ac:dyDescent="0.2">
      <c r="A278" s="160"/>
      <c r="B278" s="189"/>
      <c r="C278" s="66" t="s">
        <v>505</v>
      </c>
      <c r="D278" s="65">
        <f t="shared" si="146"/>
        <v>0</v>
      </c>
      <c r="E278" s="65">
        <v>0</v>
      </c>
      <c r="F278" s="65">
        <v>0</v>
      </c>
      <c r="G278" s="65">
        <v>0</v>
      </c>
      <c r="H278" s="65">
        <v>0</v>
      </c>
    </row>
    <row r="279" spans="1:8" s="3" customFormat="1" ht="12.75" x14ac:dyDescent="0.2">
      <c r="A279" s="160"/>
      <c r="B279" s="189"/>
      <c r="C279" s="66" t="s">
        <v>506</v>
      </c>
      <c r="D279" s="65">
        <f t="shared" si="146"/>
        <v>0</v>
      </c>
      <c r="E279" s="65">
        <v>0</v>
      </c>
      <c r="F279" s="65">
        <v>0</v>
      </c>
      <c r="G279" s="65">
        <v>0</v>
      </c>
      <c r="H279" s="65">
        <v>0</v>
      </c>
    </row>
    <row r="280" spans="1:8" s="3" customFormat="1" ht="46.15" customHeight="1" x14ac:dyDescent="0.2">
      <c r="A280" s="160"/>
      <c r="B280" s="189"/>
      <c r="C280" s="66" t="s">
        <v>507</v>
      </c>
      <c r="D280" s="65">
        <f t="shared" si="146"/>
        <v>0</v>
      </c>
      <c r="E280" s="65">
        <v>0</v>
      </c>
      <c r="F280" s="65">
        <v>0</v>
      </c>
      <c r="G280" s="65">
        <v>0</v>
      </c>
      <c r="H280" s="65">
        <v>0</v>
      </c>
    </row>
    <row r="281" spans="1:8" s="3" customFormat="1" ht="12.75" x14ac:dyDescent="0.2">
      <c r="A281" s="160" t="s">
        <v>423</v>
      </c>
      <c r="B281" s="182" t="s">
        <v>746</v>
      </c>
      <c r="C281" s="66" t="s">
        <v>502</v>
      </c>
      <c r="D281" s="65">
        <f>D282+D283+D284+D285+D286</f>
        <v>33.1</v>
      </c>
      <c r="E281" s="65">
        <f t="shared" ref="E281" si="147">E282+E283+E284+E285+E286</f>
        <v>0</v>
      </c>
      <c r="F281" s="65">
        <f t="shared" ref="F281" si="148">F282+F283+F284+F285+F286</f>
        <v>33.1</v>
      </c>
      <c r="G281" s="65">
        <f t="shared" ref="G281" si="149">G282+G283+G284+G285+G286</f>
        <v>0</v>
      </c>
      <c r="H281" s="65">
        <f t="shared" ref="H281" si="150">H282+H283+H284+H285+H286</f>
        <v>0</v>
      </c>
    </row>
    <row r="282" spans="1:8" s="3" customFormat="1" ht="12.75" x14ac:dyDescent="0.2">
      <c r="A282" s="160"/>
      <c r="B282" s="182"/>
      <c r="C282" s="66" t="s">
        <v>503</v>
      </c>
      <c r="D282" s="65">
        <f>E282+F282+G282+H282</f>
        <v>33.1</v>
      </c>
      <c r="E282" s="65">
        <v>0</v>
      </c>
      <c r="F282" s="114">
        <v>33.1</v>
      </c>
      <c r="G282" s="65">
        <v>0</v>
      </c>
      <c r="H282" s="65">
        <v>0</v>
      </c>
    </row>
    <row r="283" spans="1:8" s="3" customFormat="1" ht="12.75" x14ac:dyDescent="0.2">
      <c r="A283" s="160"/>
      <c r="B283" s="182"/>
      <c r="C283" s="66" t="s">
        <v>504</v>
      </c>
      <c r="D283" s="65">
        <f t="shared" ref="D283:D286" si="151">E283+F283+G283+H283</f>
        <v>0</v>
      </c>
      <c r="E283" s="65">
        <v>0</v>
      </c>
      <c r="F283" s="65">
        <v>0</v>
      </c>
      <c r="G283" s="65">
        <v>0</v>
      </c>
      <c r="H283" s="65">
        <v>0</v>
      </c>
    </row>
    <row r="284" spans="1:8" s="3" customFormat="1" ht="12.75" x14ac:dyDescent="0.2">
      <c r="A284" s="160"/>
      <c r="B284" s="182"/>
      <c r="C284" s="66" t="s">
        <v>505</v>
      </c>
      <c r="D284" s="65">
        <f t="shared" si="151"/>
        <v>0</v>
      </c>
      <c r="E284" s="65">
        <v>0</v>
      </c>
      <c r="F284" s="65">
        <v>0</v>
      </c>
      <c r="G284" s="65">
        <v>0</v>
      </c>
      <c r="H284" s="65">
        <v>0</v>
      </c>
    </row>
    <row r="285" spans="1:8" s="3" customFormat="1" ht="12.75" x14ac:dyDescent="0.2">
      <c r="A285" s="160"/>
      <c r="B285" s="182"/>
      <c r="C285" s="66" t="s">
        <v>506</v>
      </c>
      <c r="D285" s="65">
        <f t="shared" si="151"/>
        <v>0</v>
      </c>
      <c r="E285" s="65">
        <v>0</v>
      </c>
      <c r="F285" s="65">
        <v>0</v>
      </c>
      <c r="G285" s="65">
        <v>0</v>
      </c>
      <c r="H285" s="65">
        <v>0</v>
      </c>
    </row>
    <row r="286" spans="1:8" s="3" customFormat="1" ht="28.15" customHeight="1" x14ac:dyDescent="0.2">
      <c r="A286" s="160"/>
      <c r="B286" s="182"/>
      <c r="C286" s="66" t="s">
        <v>507</v>
      </c>
      <c r="D286" s="65">
        <f t="shared" si="151"/>
        <v>0</v>
      </c>
      <c r="E286" s="65">
        <v>0</v>
      </c>
      <c r="F286" s="65">
        <v>0</v>
      </c>
      <c r="G286" s="65">
        <v>0</v>
      </c>
      <c r="H286" s="65">
        <v>0</v>
      </c>
    </row>
    <row r="287" spans="1:8" s="3" customFormat="1" ht="12.75" x14ac:dyDescent="0.2">
      <c r="A287" s="160" t="s">
        <v>424</v>
      </c>
      <c r="B287" s="181" t="s">
        <v>425</v>
      </c>
      <c r="C287" s="66" t="s">
        <v>502</v>
      </c>
      <c r="D287" s="65">
        <f>D288+D289+D290+D291+D292</f>
        <v>99.9</v>
      </c>
      <c r="E287" s="65">
        <f t="shared" ref="E287" si="152">E288+E289+E290+E291+E292</f>
        <v>0</v>
      </c>
      <c r="F287" s="65">
        <f t="shared" ref="F287" si="153">F288+F289+F290+F291+F292</f>
        <v>99.9</v>
      </c>
      <c r="G287" s="65">
        <f t="shared" ref="G287" si="154">G288+G289+G290+G291+G292</f>
        <v>0</v>
      </c>
      <c r="H287" s="65">
        <f t="shared" ref="H287" si="155">H288+H289+H290+H291+H292</f>
        <v>0</v>
      </c>
    </row>
    <row r="288" spans="1:8" s="3" customFormat="1" ht="12.75" x14ac:dyDescent="0.2">
      <c r="A288" s="160"/>
      <c r="B288" s="181"/>
      <c r="C288" s="66" t="s">
        <v>503</v>
      </c>
      <c r="D288" s="65">
        <f>E288+F288+G288+H288</f>
        <v>99.9</v>
      </c>
      <c r="E288" s="65">
        <v>0</v>
      </c>
      <c r="F288" s="114">
        <v>99.9</v>
      </c>
      <c r="G288" s="65">
        <v>0</v>
      </c>
      <c r="H288" s="65">
        <v>0</v>
      </c>
    </row>
    <row r="289" spans="1:8" s="3" customFormat="1" ht="12.75" x14ac:dyDescent="0.2">
      <c r="A289" s="160"/>
      <c r="B289" s="181"/>
      <c r="C289" s="66" t="s">
        <v>504</v>
      </c>
      <c r="D289" s="65">
        <f t="shared" ref="D289:D292" si="156">E289+F289+G289+H289</f>
        <v>0</v>
      </c>
      <c r="E289" s="65">
        <v>0</v>
      </c>
      <c r="F289" s="65">
        <v>0</v>
      </c>
      <c r="G289" s="65">
        <v>0</v>
      </c>
      <c r="H289" s="65">
        <v>0</v>
      </c>
    </row>
    <row r="290" spans="1:8" s="3" customFormat="1" ht="12.75" x14ac:dyDescent="0.2">
      <c r="A290" s="160"/>
      <c r="B290" s="181"/>
      <c r="C290" s="66" t="s">
        <v>505</v>
      </c>
      <c r="D290" s="65">
        <f t="shared" si="156"/>
        <v>0</v>
      </c>
      <c r="E290" s="65">
        <v>0</v>
      </c>
      <c r="F290" s="65">
        <v>0</v>
      </c>
      <c r="G290" s="65">
        <v>0</v>
      </c>
      <c r="H290" s="65">
        <v>0</v>
      </c>
    </row>
    <row r="291" spans="1:8" s="3" customFormat="1" ht="12.75" x14ac:dyDescent="0.2">
      <c r="A291" s="160"/>
      <c r="B291" s="181"/>
      <c r="C291" s="66" t="s">
        <v>506</v>
      </c>
      <c r="D291" s="65">
        <f t="shared" si="156"/>
        <v>0</v>
      </c>
      <c r="E291" s="65">
        <v>0</v>
      </c>
      <c r="F291" s="65">
        <v>0</v>
      </c>
      <c r="G291" s="65">
        <v>0</v>
      </c>
      <c r="H291" s="65">
        <v>0</v>
      </c>
    </row>
    <row r="292" spans="1:8" s="3" customFormat="1" ht="76.150000000000006" customHeight="1" x14ac:dyDescent="0.2">
      <c r="A292" s="160"/>
      <c r="B292" s="181"/>
      <c r="C292" s="66" t="s">
        <v>507</v>
      </c>
      <c r="D292" s="65">
        <f t="shared" si="156"/>
        <v>0</v>
      </c>
      <c r="E292" s="65">
        <v>0</v>
      </c>
      <c r="F292" s="65">
        <v>0</v>
      </c>
      <c r="G292" s="65">
        <v>0</v>
      </c>
      <c r="H292" s="65">
        <v>0</v>
      </c>
    </row>
    <row r="293" spans="1:8" s="3" customFormat="1" ht="12.75" x14ac:dyDescent="0.2">
      <c r="A293" s="160" t="s">
        <v>426</v>
      </c>
      <c r="B293" s="181" t="s">
        <v>427</v>
      </c>
      <c r="C293" s="66" t="s">
        <v>502</v>
      </c>
      <c r="D293" s="65">
        <f>D294+D295+D296+D297+D298</f>
        <v>52.1</v>
      </c>
      <c r="E293" s="65">
        <f t="shared" ref="E293" si="157">E294+E295+E296+E297+E298</f>
        <v>0</v>
      </c>
      <c r="F293" s="65">
        <f t="shared" ref="F293" si="158">F294+F295+F296+F297+F298</f>
        <v>52.1</v>
      </c>
      <c r="G293" s="65">
        <f t="shared" ref="G293" si="159">G294+G295+G296+G297+G298</f>
        <v>0</v>
      </c>
      <c r="H293" s="65">
        <f t="shared" ref="H293" si="160">H294+H295+H296+H297+H298</f>
        <v>0</v>
      </c>
    </row>
    <row r="294" spans="1:8" s="3" customFormat="1" ht="12.75" x14ac:dyDescent="0.2">
      <c r="A294" s="160"/>
      <c r="B294" s="181"/>
      <c r="C294" s="66" t="s">
        <v>503</v>
      </c>
      <c r="D294" s="65">
        <f>E294+F294+G294+H294</f>
        <v>52.1</v>
      </c>
      <c r="E294" s="65">
        <v>0</v>
      </c>
      <c r="F294" s="114">
        <v>52.1</v>
      </c>
      <c r="G294" s="65">
        <v>0</v>
      </c>
      <c r="H294" s="65">
        <v>0</v>
      </c>
    </row>
    <row r="295" spans="1:8" s="3" customFormat="1" ht="12.75" x14ac:dyDescent="0.2">
      <c r="A295" s="160"/>
      <c r="B295" s="181"/>
      <c r="C295" s="66" t="s">
        <v>504</v>
      </c>
      <c r="D295" s="65">
        <f t="shared" ref="D295:D298" si="161">E295+F295+G295+H295</f>
        <v>0</v>
      </c>
      <c r="E295" s="65">
        <v>0</v>
      </c>
      <c r="F295" s="65">
        <v>0</v>
      </c>
      <c r="G295" s="65">
        <v>0</v>
      </c>
      <c r="H295" s="65">
        <v>0</v>
      </c>
    </row>
    <row r="296" spans="1:8" s="3" customFormat="1" ht="12.75" x14ac:dyDescent="0.2">
      <c r="A296" s="160"/>
      <c r="B296" s="181"/>
      <c r="C296" s="66" t="s">
        <v>505</v>
      </c>
      <c r="D296" s="65">
        <f t="shared" si="161"/>
        <v>0</v>
      </c>
      <c r="E296" s="65">
        <v>0</v>
      </c>
      <c r="F296" s="65">
        <v>0</v>
      </c>
      <c r="G296" s="65">
        <v>0</v>
      </c>
      <c r="H296" s="65">
        <v>0</v>
      </c>
    </row>
    <row r="297" spans="1:8" s="3" customFormat="1" ht="12.75" x14ac:dyDescent="0.2">
      <c r="A297" s="160"/>
      <c r="B297" s="181"/>
      <c r="C297" s="66" t="s">
        <v>506</v>
      </c>
      <c r="D297" s="65">
        <f t="shared" si="161"/>
        <v>0</v>
      </c>
      <c r="E297" s="65">
        <v>0</v>
      </c>
      <c r="F297" s="65">
        <v>0</v>
      </c>
      <c r="G297" s="65">
        <v>0</v>
      </c>
      <c r="H297" s="65">
        <v>0</v>
      </c>
    </row>
    <row r="298" spans="1:8" s="3" customFormat="1" ht="53.45" customHeight="1" x14ac:dyDescent="0.2">
      <c r="A298" s="160"/>
      <c r="B298" s="181"/>
      <c r="C298" s="66" t="s">
        <v>507</v>
      </c>
      <c r="D298" s="65">
        <f t="shared" si="161"/>
        <v>0</v>
      </c>
      <c r="E298" s="65">
        <v>0</v>
      </c>
      <c r="F298" s="65">
        <v>0</v>
      </c>
      <c r="G298" s="65">
        <v>0</v>
      </c>
      <c r="H298" s="65">
        <v>0</v>
      </c>
    </row>
    <row r="299" spans="1:8" s="3" customFormat="1" ht="12.75" x14ac:dyDescent="0.2">
      <c r="A299" s="160" t="s">
        <v>428</v>
      </c>
      <c r="B299" s="181" t="s">
        <v>429</v>
      </c>
      <c r="C299" s="66" t="s">
        <v>502</v>
      </c>
      <c r="D299" s="65">
        <f>D300+D301+D302+D303+D304</f>
        <v>36.6</v>
      </c>
      <c r="E299" s="65">
        <f t="shared" ref="E299" si="162">E300+E301+E302+E303+E304</f>
        <v>0</v>
      </c>
      <c r="F299" s="65">
        <f t="shared" ref="F299" si="163">F300+F301+F302+F303+F304</f>
        <v>36.6</v>
      </c>
      <c r="G299" s="65">
        <f t="shared" ref="G299" si="164">G300+G301+G302+G303+G304</f>
        <v>0</v>
      </c>
      <c r="H299" s="65">
        <f t="shared" ref="H299" si="165">H300+H301+H302+H303+H304</f>
        <v>0</v>
      </c>
    </row>
    <row r="300" spans="1:8" s="3" customFormat="1" ht="12.75" x14ac:dyDescent="0.2">
      <c r="A300" s="160"/>
      <c r="B300" s="181"/>
      <c r="C300" s="66" t="s">
        <v>503</v>
      </c>
      <c r="D300" s="65">
        <f>E300+F300+G300+H300</f>
        <v>36.6</v>
      </c>
      <c r="E300" s="65">
        <v>0</v>
      </c>
      <c r="F300" s="114">
        <v>36.6</v>
      </c>
      <c r="G300" s="65">
        <v>0</v>
      </c>
      <c r="H300" s="65">
        <v>0</v>
      </c>
    </row>
    <row r="301" spans="1:8" s="3" customFormat="1" ht="12.75" x14ac:dyDescent="0.2">
      <c r="A301" s="160"/>
      <c r="B301" s="181"/>
      <c r="C301" s="66" t="s">
        <v>504</v>
      </c>
      <c r="D301" s="65">
        <f t="shared" ref="D301:D304" si="166">E301+F301+G301+H301</f>
        <v>0</v>
      </c>
      <c r="E301" s="65">
        <v>0</v>
      </c>
      <c r="F301" s="65">
        <v>0</v>
      </c>
      <c r="G301" s="65">
        <v>0</v>
      </c>
      <c r="H301" s="65">
        <v>0</v>
      </c>
    </row>
    <row r="302" spans="1:8" s="3" customFormat="1" ht="12.75" x14ac:dyDescent="0.2">
      <c r="A302" s="160"/>
      <c r="B302" s="181"/>
      <c r="C302" s="66" t="s">
        <v>505</v>
      </c>
      <c r="D302" s="65">
        <f t="shared" si="166"/>
        <v>0</v>
      </c>
      <c r="E302" s="65">
        <v>0</v>
      </c>
      <c r="F302" s="65">
        <v>0</v>
      </c>
      <c r="G302" s="65">
        <v>0</v>
      </c>
      <c r="H302" s="65">
        <v>0</v>
      </c>
    </row>
    <row r="303" spans="1:8" s="3" customFormat="1" ht="12.75" x14ac:dyDescent="0.2">
      <c r="A303" s="160"/>
      <c r="B303" s="181"/>
      <c r="C303" s="66" t="s">
        <v>506</v>
      </c>
      <c r="D303" s="65">
        <f t="shared" si="166"/>
        <v>0</v>
      </c>
      <c r="E303" s="65">
        <v>0</v>
      </c>
      <c r="F303" s="65">
        <v>0</v>
      </c>
      <c r="G303" s="65">
        <v>0</v>
      </c>
      <c r="H303" s="65">
        <v>0</v>
      </c>
    </row>
    <row r="304" spans="1:8" s="3" customFormat="1" ht="57.6" customHeight="1" x14ac:dyDescent="0.2">
      <c r="A304" s="160"/>
      <c r="B304" s="181"/>
      <c r="C304" s="66" t="s">
        <v>507</v>
      </c>
      <c r="D304" s="65">
        <f t="shared" si="166"/>
        <v>0</v>
      </c>
      <c r="E304" s="65">
        <v>0</v>
      </c>
      <c r="F304" s="65">
        <v>0</v>
      </c>
      <c r="G304" s="65">
        <v>0</v>
      </c>
      <c r="H304" s="65">
        <v>0</v>
      </c>
    </row>
    <row r="305" spans="1:8" s="3" customFormat="1" ht="38.25" customHeight="1" x14ac:dyDescent="0.2">
      <c r="A305" s="160" t="s">
        <v>430</v>
      </c>
      <c r="B305" s="181" t="s">
        <v>431</v>
      </c>
      <c r="C305" s="66" t="s">
        <v>502</v>
      </c>
      <c r="D305" s="65">
        <f>D306+D307+D308+D309+D310</f>
        <v>83.8</v>
      </c>
      <c r="E305" s="65">
        <f t="shared" ref="E305" si="167">E306+E307+E308+E309+E310</f>
        <v>0</v>
      </c>
      <c r="F305" s="65">
        <f t="shared" ref="F305" si="168">F306+F307+F308+F309+F310</f>
        <v>83.8</v>
      </c>
      <c r="G305" s="65">
        <f t="shared" ref="G305" si="169">G306+G307+G308+G309+G310</f>
        <v>0</v>
      </c>
      <c r="H305" s="65">
        <f t="shared" ref="H305" si="170">H306+H307+H308+H309+H310</f>
        <v>0</v>
      </c>
    </row>
    <row r="306" spans="1:8" s="3" customFormat="1" ht="12.75" x14ac:dyDescent="0.2">
      <c r="A306" s="160"/>
      <c r="B306" s="181"/>
      <c r="C306" s="66" t="s">
        <v>503</v>
      </c>
      <c r="D306" s="65">
        <f>E306+F306+G306+H306</f>
        <v>83.8</v>
      </c>
      <c r="E306" s="65">
        <v>0</v>
      </c>
      <c r="F306" s="114">
        <v>83.8</v>
      </c>
      <c r="G306" s="65">
        <v>0</v>
      </c>
      <c r="H306" s="65">
        <v>0</v>
      </c>
    </row>
    <row r="307" spans="1:8" s="3" customFormat="1" ht="12.75" x14ac:dyDescent="0.2">
      <c r="A307" s="160"/>
      <c r="B307" s="181"/>
      <c r="C307" s="66" t="s">
        <v>504</v>
      </c>
      <c r="D307" s="65">
        <f t="shared" ref="D307:D310" si="171">E307+F307+G307+H307</f>
        <v>0</v>
      </c>
      <c r="E307" s="65">
        <v>0</v>
      </c>
      <c r="F307" s="65">
        <v>0</v>
      </c>
      <c r="G307" s="65">
        <v>0</v>
      </c>
      <c r="H307" s="65">
        <v>0</v>
      </c>
    </row>
    <row r="308" spans="1:8" s="3" customFormat="1" ht="12.75" x14ac:dyDescent="0.2">
      <c r="A308" s="160"/>
      <c r="B308" s="181"/>
      <c r="C308" s="66" t="s">
        <v>505</v>
      </c>
      <c r="D308" s="65">
        <f t="shared" si="171"/>
        <v>0</v>
      </c>
      <c r="E308" s="65">
        <v>0</v>
      </c>
      <c r="F308" s="65">
        <v>0</v>
      </c>
      <c r="G308" s="65">
        <v>0</v>
      </c>
      <c r="H308" s="65">
        <v>0</v>
      </c>
    </row>
    <row r="309" spans="1:8" s="3" customFormat="1" ht="12.75" x14ac:dyDescent="0.2">
      <c r="A309" s="160"/>
      <c r="B309" s="181"/>
      <c r="C309" s="66" t="s">
        <v>506</v>
      </c>
      <c r="D309" s="65">
        <f t="shared" si="171"/>
        <v>0</v>
      </c>
      <c r="E309" s="65">
        <v>0</v>
      </c>
      <c r="F309" s="65">
        <v>0</v>
      </c>
      <c r="G309" s="65">
        <v>0</v>
      </c>
      <c r="H309" s="65">
        <v>0</v>
      </c>
    </row>
    <row r="310" spans="1:8" s="3" customFormat="1" ht="12.75" x14ac:dyDescent="0.2">
      <c r="A310" s="160"/>
      <c r="B310" s="181"/>
      <c r="C310" s="66" t="s">
        <v>507</v>
      </c>
      <c r="D310" s="65">
        <f t="shared" si="171"/>
        <v>0</v>
      </c>
      <c r="E310" s="65">
        <v>0</v>
      </c>
      <c r="F310" s="65">
        <v>0</v>
      </c>
      <c r="G310" s="65">
        <v>0</v>
      </c>
      <c r="H310" s="65">
        <v>0</v>
      </c>
    </row>
    <row r="311" spans="1:8" s="3" customFormat="1" ht="12.75" x14ac:dyDescent="0.2">
      <c r="A311" s="160" t="s">
        <v>452</v>
      </c>
      <c r="B311" s="181" t="s">
        <v>432</v>
      </c>
      <c r="C311" s="66" t="s">
        <v>502</v>
      </c>
      <c r="D311" s="65">
        <f>D312+D313+D314+D315+D316</f>
        <v>70</v>
      </c>
      <c r="E311" s="65">
        <f t="shared" ref="E311" si="172">E312+E313+E314+E315+E316</f>
        <v>0</v>
      </c>
      <c r="F311" s="65">
        <f>F312+F313+F314+F315+F316</f>
        <v>70</v>
      </c>
      <c r="G311" s="65">
        <f t="shared" ref="G311" si="173">G312+G313+G314+G315+G316</f>
        <v>0</v>
      </c>
      <c r="H311" s="65">
        <f>H312+H313+H314+H315+H316</f>
        <v>0</v>
      </c>
    </row>
    <row r="312" spans="1:8" s="3" customFormat="1" ht="12.75" x14ac:dyDescent="0.2">
      <c r="A312" s="160"/>
      <c r="B312" s="181"/>
      <c r="C312" s="66" t="s">
        <v>503</v>
      </c>
      <c r="D312" s="65">
        <f>E312+F312+G312+H312</f>
        <v>70</v>
      </c>
      <c r="E312" s="65">
        <v>0</v>
      </c>
      <c r="F312" s="114">
        <v>70</v>
      </c>
      <c r="G312" s="65">
        <v>0</v>
      </c>
      <c r="H312" s="65">
        <v>0</v>
      </c>
    </row>
    <row r="313" spans="1:8" s="3" customFormat="1" ht="12.75" x14ac:dyDescent="0.2">
      <c r="A313" s="160"/>
      <c r="B313" s="181"/>
      <c r="C313" s="66" t="s">
        <v>504</v>
      </c>
      <c r="D313" s="65">
        <f t="shared" ref="D313:D316" si="174">E313+F313+G313+H313</f>
        <v>0</v>
      </c>
      <c r="E313" s="65">
        <v>0</v>
      </c>
      <c r="F313" s="65">
        <v>0</v>
      </c>
      <c r="G313" s="65">
        <v>0</v>
      </c>
      <c r="H313" s="65">
        <v>0</v>
      </c>
    </row>
    <row r="314" spans="1:8" s="3" customFormat="1" ht="12.75" x14ac:dyDescent="0.2">
      <c r="A314" s="160"/>
      <c r="B314" s="181"/>
      <c r="C314" s="66" t="s">
        <v>505</v>
      </c>
      <c r="D314" s="65">
        <f t="shared" si="174"/>
        <v>0</v>
      </c>
      <c r="E314" s="65">
        <v>0</v>
      </c>
      <c r="F314" s="65">
        <v>0</v>
      </c>
      <c r="G314" s="65">
        <v>0</v>
      </c>
      <c r="H314" s="65">
        <v>0</v>
      </c>
    </row>
    <row r="315" spans="1:8" s="3" customFormat="1" ht="12.75" x14ac:dyDescent="0.2">
      <c r="A315" s="160"/>
      <c r="B315" s="181"/>
      <c r="C315" s="66" t="s">
        <v>506</v>
      </c>
      <c r="D315" s="65">
        <f t="shared" si="174"/>
        <v>0</v>
      </c>
      <c r="E315" s="65">
        <v>0</v>
      </c>
      <c r="F315" s="65">
        <v>0</v>
      </c>
      <c r="G315" s="65">
        <v>0</v>
      </c>
      <c r="H315" s="65">
        <v>0</v>
      </c>
    </row>
    <row r="316" spans="1:8" s="3" customFormat="1" ht="12.75" x14ac:dyDescent="0.2">
      <c r="A316" s="160"/>
      <c r="B316" s="181"/>
      <c r="C316" s="66" t="s">
        <v>507</v>
      </c>
      <c r="D316" s="65">
        <f t="shared" si="174"/>
        <v>0</v>
      </c>
      <c r="E316" s="65">
        <v>0</v>
      </c>
      <c r="F316" s="65">
        <v>0</v>
      </c>
      <c r="G316" s="65">
        <v>0</v>
      </c>
      <c r="H316" s="65">
        <v>0</v>
      </c>
    </row>
    <row r="317" spans="1:8" s="3" customFormat="1" ht="12.75" x14ac:dyDescent="0.2">
      <c r="A317" s="160" t="s">
        <v>453</v>
      </c>
      <c r="B317" s="181" t="s">
        <v>433</v>
      </c>
      <c r="C317" s="66" t="s">
        <v>502</v>
      </c>
      <c r="D317" s="65">
        <f>D318+D319+D320+D321+D322</f>
        <v>100</v>
      </c>
      <c r="E317" s="65">
        <f t="shared" ref="E317" si="175">E318+E319+E320+E321+E322</f>
        <v>0</v>
      </c>
      <c r="F317" s="65">
        <f t="shared" ref="F317" si="176">F318+F319+F320+F321+F322</f>
        <v>100</v>
      </c>
      <c r="G317" s="65">
        <f t="shared" ref="G317" si="177">G318+G319+G320+G321+G322</f>
        <v>0</v>
      </c>
      <c r="H317" s="65">
        <f t="shared" ref="H317" si="178">H318+H319+H320+H321+H322</f>
        <v>0</v>
      </c>
    </row>
    <row r="318" spans="1:8" s="3" customFormat="1" ht="12.75" x14ac:dyDescent="0.2">
      <c r="A318" s="160"/>
      <c r="B318" s="181"/>
      <c r="C318" s="66" t="s">
        <v>503</v>
      </c>
      <c r="D318" s="65">
        <f>E318+F318+G318+H318</f>
        <v>0</v>
      </c>
      <c r="E318" s="65">
        <v>0</v>
      </c>
      <c r="F318" s="65">
        <v>0</v>
      </c>
      <c r="G318" s="65">
        <v>0</v>
      </c>
      <c r="H318" s="65">
        <v>0</v>
      </c>
    </row>
    <row r="319" spans="1:8" s="3" customFormat="1" ht="12.75" x14ac:dyDescent="0.2">
      <c r="A319" s="160"/>
      <c r="B319" s="181"/>
      <c r="C319" s="66" t="s">
        <v>504</v>
      </c>
      <c r="D319" s="65">
        <f t="shared" ref="D319:D322" si="179">E319+F319+G319+H319</f>
        <v>100</v>
      </c>
      <c r="E319" s="65">
        <v>0</v>
      </c>
      <c r="F319" s="114">
        <v>100</v>
      </c>
      <c r="G319" s="65">
        <v>0</v>
      </c>
      <c r="H319" s="65">
        <v>0</v>
      </c>
    </row>
    <row r="320" spans="1:8" s="3" customFormat="1" ht="12.75" x14ac:dyDescent="0.2">
      <c r="A320" s="160"/>
      <c r="B320" s="181"/>
      <c r="C320" s="66" t="s">
        <v>505</v>
      </c>
      <c r="D320" s="65">
        <f t="shared" si="179"/>
        <v>0</v>
      </c>
      <c r="E320" s="65">
        <v>0</v>
      </c>
      <c r="F320" s="65">
        <v>0</v>
      </c>
      <c r="G320" s="65">
        <v>0</v>
      </c>
      <c r="H320" s="65">
        <v>0</v>
      </c>
    </row>
    <row r="321" spans="1:8" s="3" customFormat="1" ht="12.75" x14ac:dyDescent="0.2">
      <c r="A321" s="160"/>
      <c r="B321" s="181"/>
      <c r="C321" s="66" t="s">
        <v>506</v>
      </c>
      <c r="D321" s="65">
        <f t="shared" si="179"/>
        <v>0</v>
      </c>
      <c r="E321" s="65">
        <v>0</v>
      </c>
      <c r="F321" s="65">
        <v>0</v>
      </c>
      <c r="G321" s="65">
        <v>0</v>
      </c>
      <c r="H321" s="65">
        <v>0</v>
      </c>
    </row>
    <row r="322" spans="1:8" s="3" customFormat="1" ht="28.9" customHeight="1" x14ac:dyDescent="0.2">
      <c r="A322" s="160"/>
      <c r="B322" s="181"/>
      <c r="C322" s="66" t="s">
        <v>507</v>
      </c>
      <c r="D322" s="65">
        <f t="shared" si="179"/>
        <v>0</v>
      </c>
      <c r="E322" s="65">
        <v>0</v>
      </c>
      <c r="F322" s="65">
        <v>0</v>
      </c>
      <c r="G322" s="65">
        <v>0</v>
      </c>
      <c r="H322" s="65">
        <v>0</v>
      </c>
    </row>
    <row r="323" spans="1:8" s="3" customFormat="1" ht="12.75" x14ac:dyDescent="0.2">
      <c r="A323" s="160" t="s">
        <v>454</v>
      </c>
      <c r="B323" s="181" t="s">
        <v>434</v>
      </c>
      <c r="C323" s="66" t="s">
        <v>502</v>
      </c>
      <c r="D323" s="65">
        <f>D324+D325+D326+D327+D328</f>
        <v>100</v>
      </c>
      <c r="E323" s="65">
        <f t="shared" ref="E323" si="180">E324+E325+E326+E327+E328</f>
        <v>0</v>
      </c>
      <c r="F323" s="65">
        <f t="shared" ref="F323" si="181">F324+F325+F326+F327+F328</f>
        <v>100</v>
      </c>
      <c r="G323" s="65">
        <f t="shared" ref="G323" si="182">G324+G325+G326+G327+G328</f>
        <v>0</v>
      </c>
      <c r="H323" s="65">
        <f t="shared" ref="H323" si="183">H324+H325+H326+H327+H328</f>
        <v>0</v>
      </c>
    </row>
    <row r="324" spans="1:8" s="3" customFormat="1" ht="12.75" x14ac:dyDescent="0.2">
      <c r="A324" s="160"/>
      <c r="B324" s="181"/>
      <c r="C324" s="66" t="s">
        <v>503</v>
      </c>
      <c r="D324" s="65">
        <f>E324+F324+G324+H324</f>
        <v>0</v>
      </c>
      <c r="E324" s="65">
        <v>0</v>
      </c>
      <c r="F324" s="65">
        <v>0</v>
      </c>
      <c r="G324" s="65">
        <v>0</v>
      </c>
      <c r="H324" s="65">
        <v>0</v>
      </c>
    </row>
    <row r="325" spans="1:8" s="3" customFormat="1" ht="12.75" x14ac:dyDescent="0.2">
      <c r="A325" s="160"/>
      <c r="B325" s="181"/>
      <c r="C325" s="66" t="s">
        <v>504</v>
      </c>
      <c r="D325" s="65">
        <f t="shared" ref="D325:D328" si="184">E325+F325+G325+H325</f>
        <v>100</v>
      </c>
      <c r="E325" s="65">
        <v>0</v>
      </c>
      <c r="F325" s="114">
        <v>100</v>
      </c>
      <c r="G325" s="65">
        <v>0</v>
      </c>
      <c r="H325" s="65">
        <v>0</v>
      </c>
    </row>
    <row r="326" spans="1:8" s="3" customFormat="1" ht="12.75" x14ac:dyDescent="0.2">
      <c r="A326" s="160"/>
      <c r="B326" s="181"/>
      <c r="C326" s="66" t="s">
        <v>505</v>
      </c>
      <c r="D326" s="65">
        <f t="shared" si="184"/>
        <v>0</v>
      </c>
      <c r="E326" s="65">
        <v>0</v>
      </c>
      <c r="F326" s="65">
        <v>0</v>
      </c>
      <c r="G326" s="65">
        <v>0</v>
      </c>
      <c r="H326" s="65">
        <v>0</v>
      </c>
    </row>
    <row r="327" spans="1:8" s="3" customFormat="1" ht="12.75" x14ac:dyDescent="0.2">
      <c r="A327" s="160"/>
      <c r="B327" s="181"/>
      <c r="C327" s="66" t="s">
        <v>506</v>
      </c>
      <c r="D327" s="65">
        <f t="shared" si="184"/>
        <v>0</v>
      </c>
      <c r="E327" s="65">
        <v>0</v>
      </c>
      <c r="F327" s="65">
        <v>0</v>
      </c>
      <c r="G327" s="65">
        <v>0</v>
      </c>
      <c r="H327" s="65">
        <v>0</v>
      </c>
    </row>
    <row r="328" spans="1:8" s="3" customFormat="1" ht="17.45" customHeight="1" x14ac:dyDescent="0.2">
      <c r="A328" s="160"/>
      <c r="B328" s="181"/>
      <c r="C328" s="66" t="s">
        <v>507</v>
      </c>
      <c r="D328" s="65">
        <f t="shared" si="184"/>
        <v>0</v>
      </c>
      <c r="E328" s="65">
        <v>0</v>
      </c>
      <c r="F328" s="65">
        <v>0</v>
      </c>
      <c r="G328" s="65">
        <v>0</v>
      </c>
      <c r="H328" s="65">
        <v>0</v>
      </c>
    </row>
    <row r="329" spans="1:8" s="3" customFormat="1" ht="12.75" x14ac:dyDescent="0.2">
      <c r="A329" s="160" t="s">
        <v>455</v>
      </c>
      <c r="B329" s="181" t="s">
        <v>747</v>
      </c>
      <c r="C329" s="66" t="s">
        <v>502</v>
      </c>
      <c r="D329" s="65">
        <f>D330+D331+D332+D333+D334</f>
        <v>100</v>
      </c>
      <c r="E329" s="65">
        <f t="shared" ref="E329" si="185">E330+E331+E332+E333+E334</f>
        <v>0</v>
      </c>
      <c r="F329" s="65">
        <f t="shared" ref="F329" si="186">F330+F331+F332+F333+F334</f>
        <v>100</v>
      </c>
      <c r="G329" s="65">
        <f t="shared" ref="G329" si="187">G330+G331+G332+G333+G334</f>
        <v>0</v>
      </c>
      <c r="H329" s="65">
        <f t="shared" ref="H329" si="188">H330+H331+H332+H333+H334</f>
        <v>0</v>
      </c>
    </row>
    <row r="330" spans="1:8" s="3" customFormat="1" ht="12.75" x14ac:dyDescent="0.2">
      <c r="A330" s="160"/>
      <c r="B330" s="181"/>
      <c r="C330" s="66" t="s">
        <v>503</v>
      </c>
      <c r="D330" s="65">
        <f>E330+F330+G330+H330</f>
        <v>0</v>
      </c>
      <c r="E330" s="65">
        <v>0</v>
      </c>
      <c r="F330" s="65">
        <v>0</v>
      </c>
      <c r="G330" s="65">
        <v>0</v>
      </c>
      <c r="H330" s="65">
        <v>0</v>
      </c>
    </row>
    <row r="331" spans="1:8" s="3" customFormat="1" ht="12.75" x14ac:dyDescent="0.2">
      <c r="A331" s="160"/>
      <c r="B331" s="181"/>
      <c r="C331" s="66" t="s">
        <v>504</v>
      </c>
      <c r="D331" s="65">
        <f t="shared" ref="D331:D334" si="189">E331+F331+G331+H331</f>
        <v>100</v>
      </c>
      <c r="E331" s="65">
        <v>0</v>
      </c>
      <c r="F331" s="114">
        <v>100</v>
      </c>
      <c r="G331" s="65">
        <v>0</v>
      </c>
      <c r="H331" s="65">
        <v>0</v>
      </c>
    </row>
    <row r="332" spans="1:8" s="3" customFormat="1" ht="12.75" x14ac:dyDescent="0.2">
      <c r="A332" s="160"/>
      <c r="B332" s="181"/>
      <c r="C332" s="66" t="s">
        <v>505</v>
      </c>
      <c r="D332" s="65">
        <f t="shared" si="189"/>
        <v>0</v>
      </c>
      <c r="E332" s="65">
        <v>0</v>
      </c>
      <c r="F332" s="65">
        <v>0</v>
      </c>
      <c r="G332" s="65">
        <v>0</v>
      </c>
      <c r="H332" s="65">
        <v>0</v>
      </c>
    </row>
    <row r="333" spans="1:8" s="3" customFormat="1" ht="12.75" x14ac:dyDescent="0.2">
      <c r="A333" s="160"/>
      <c r="B333" s="181"/>
      <c r="C333" s="66" t="s">
        <v>506</v>
      </c>
      <c r="D333" s="65">
        <f t="shared" si="189"/>
        <v>0</v>
      </c>
      <c r="E333" s="65">
        <v>0</v>
      </c>
      <c r="F333" s="65">
        <v>0</v>
      </c>
      <c r="G333" s="65">
        <v>0</v>
      </c>
      <c r="H333" s="65">
        <v>0</v>
      </c>
    </row>
    <row r="334" spans="1:8" s="3" customFormat="1" ht="28.15" customHeight="1" x14ac:dyDescent="0.2">
      <c r="A334" s="160"/>
      <c r="B334" s="181"/>
      <c r="C334" s="66" t="s">
        <v>507</v>
      </c>
      <c r="D334" s="65">
        <f t="shared" si="189"/>
        <v>0</v>
      </c>
      <c r="E334" s="65">
        <v>0</v>
      </c>
      <c r="F334" s="65">
        <v>0</v>
      </c>
      <c r="G334" s="65">
        <v>0</v>
      </c>
      <c r="H334" s="65">
        <v>0</v>
      </c>
    </row>
    <row r="335" spans="1:8" s="3" customFormat="1" ht="12.75" x14ac:dyDescent="0.2">
      <c r="A335" s="160" t="s">
        <v>456</v>
      </c>
      <c r="B335" s="181" t="s">
        <v>748</v>
      </c>
      <c r="C335" s="66" t="s">
        <v>502</v>
      </c>
      <c r="D335" s="65">
        <f>D336+D337+D338+D339+D340</f>
        <v>100</v>
      </c>
      <c r="E335" s="65">
        <f t="shared" ref="E335" si="190">E336+E337+E338+E339+E340</f>
        <v>0</v>
      </c>
      <c r="F335" s="65">
        <f t="shared" ref="F335" si="191">F336+F337+F338+F339+F340</f>
        <v>100</v>
      </c>
      <c r="G335" s="65">
        <f t="shared" ref="G335" si="192">G336+G337+G338+G339+G340</f>
        <v>0</v>
      </c>
      <c r="H335" s="65">
        <f t="shared" ref="H335" si="193">H336+H337+H338+H339+H340</f>
        <v>0</v>
      </c>
    </row>
    <row r="336" spans="1:8" s="3" customFormat="1" ht="12.75" x14ac:dyDescent="0.2">
      <c r="A336" s="160"/>
      <c r="B336" s="181"/>
      <c r="C336" s="66" t="s">
        <v>503</v>
      </c>
      <c r="D336" s="65">
        <f>E336+F336+G336+H336</f>
        <v>0</v>
      </c>
      <c r="E336" s="65">
        <v>0</v>
      </c>
      <c r="F336" s="65">
        <v>0</v>
      </c>
      <c r="G336" s="65">
        <v>0</v>
      </c>
      <c r="H336" s="65">
        <v>0</v>
      </c>
    </row>
    <row r="337" spans="1:8" s="3" customFormat="1" ht="12.75" x14ac:dyDescent="0.2">
      <c r="A337" s="160"/>
      <c r="B337" s="181"/>
      <c r="C337" s="66" t="s">
        <v>504</v>
      </c>
      <c r="D337" s="65">
        <f t="shared" ref="D337:D340" si="194">E337+F337+G337+H337</f>
        <v>100</v>
      </c>
      <c r="E337" s="65">
        <v>0</v>
      </c>
      <c r="F337" s="114">
        <v>100</v>
      </c>
      <c r="G337" s="65">
        <v>0</v>
      </c>
      <c r="H337" s="65">
        <v>0</v>
      </c>
    </row>
    <row r="338" spans="1:8" s="3" customFormat="1" ht="12.75" x14ac:dyDescent="0.2">
      <c r="A338" s="160"/>
      <c r="B338" s="181"/>
      <c r="C338" s="66" t="s">
        <v>505</v>
      </c>
      <c r="D338" s="65">
        <f t="shared" si="194"/>
        <v>0</v>
      </c>
      <c r="E338" s="65">
        <v>0</v>
      </c>
      <c r="F338" s="65">
        <v>0</v>
      </c>
      <c r="G338" s="65">
        <v>0</v>
      </c>
      <c r="H338" s="65">
        <v>0</v>
      </c>
    </row>
    <row r="339" spans="1:8" s="3" customFormat="1" ht="12.75" x14ac:dyDescent="0.2">
      <c r="A339" s="160"/>
      <c r="B339" s="181"/>
      <c r="C339" s="66" t="s">
        <v>506</v>
      </c>
      <c r="D339" s="65">
        <f t="shared" si="194"/>
        <v>0</v>
      </c>
      <c r="E339" s="65">
        <v>0</v>
      </c>
      <c r="F339" s="65">
        <v>0</v>
      </c>
      <c r="G339" s="65">
        <v>0</v>
      </c>
      <c r="H339" s="65">
        <v>0</v>
      </c>
    </row>
    <row r="340" spans="1:8" s="3" customFormat="1" ht="29.45" customHeight="1" x14ac:dyDescent="0.2">
      <c r="A340" s="160"/>
      <c r="B340" s="181"/>
      <c r="C340" s="66" t="s">
        <v>507</v>
      </c>
      <c r="D340" s="65">
        <f t="shared" si="194"/>
        <v>0</v>
      </c>
      <c r="E340" s="65">
        <v>0</v>
      </c>
      <c r="F340" s="65">
        <v>0</v>
      </c>
      <c r="G340" s="65">
        <v>0</v>
      </c>
      <c r="H340" s="65">
        <v>0</v>
      </c>
    </row>
    <row r="341" spans="1:8" s="3" customFormat="1" ht="12.75" x14ac:dyDescent="0.2">
      <c r="A341" s="160" t="s">
        <v>457</v>
      </c>
      <c r="B341" s="181" t="s">
        <v>749</v>
      </c>
      <c r="C341" s="66" t="s">
        <v>502</v>
      </c>
      <c r="D341" s="65">
        <f>D342+D343+D344+D345+D346</f>
        <v>100</v>
      </c>
      <c r="E341" s="65">
        <f t="shared" ref="E341" si="195">E342+E343+E344+E345+E346</f>
        <v>0</v>
      </c>
      <c r="F341" s="65">
        <f t="shared" ref="F341" si="196">F342+F343+F344+F345+F346</f>
        <v>100</v>
      </c>
      <c r="G341" s="65">
        <f t="shared" ref="G341" si="197">G342+G343+G344+G345+G346</f>
        <v>0</v>
      </c>
      <c r="H341" s="65">
        <f t="shared" ref="H341" si="198">H342+H343+H344+H345+H346</f>
        <v>0</v>
      </c>
    </row>
    <row r="342" spans="1:8" s="3" customFormat="1" ht="12.75" x14ac:dyDescent="0.2">
      <c r="A342" s="160"/>
      <c r="B342" s="181"/>
      <c r="C342" s="66" t="s">
        <v>503</v>
      </c>
      <c r="D342" s="65">
        <f>E342+F342+G342+H342</f>
        <v>0</v>
      </c>
      <c r="E342" s="65">
        <v>0</v>
      </c>
      <c r="F342" s="65">
        <v>0</v>
      </c>
      <c r="G342" s="65">
        <v>0</v>
      </c>
      <c r="H342" s="65">
        <v>0</v>
      </c>
    </row>
    <row r="343" spans="1:8" s="3" customFormat="1" ht="12.75" x14ac:dyDescent="0.2">
      <c r="A343" s="160"/>
      <c r="B343" s="181"/>
      <c r="C343" s="66" t="s">
        <v>504</v>
      </c>
      <c r="D343" s="65">
        <f t="shared" ref="D343:D346" si="199">E343+F343+G343+H343</f>
        <v>100</v>
      </c>
      <c r="E343" s="65">
        <v>0</v>
      </c>
      <c r="F343" s="114">
        <v>100</v>
      </c>
      <c r="G343" s="65">
        <v>0</v>
      </c>
      <c r="H343" s="65">
        <v>0</v>
      </c>
    </row>
    <row r="344" spans="1:8" s="3" customFormat="1" ht="12.75" x14ac:dyDescent="0.2">
      <c r="A344" s="160"/>
      <c r="B344" s="181"/>
      <c r="C344" s="66" t="s">
        <v>505</v>
      </c>
      <c r="D344" s="65">
        <f t="shared" si="199"/>
        <v>0</v>
      </c>
      <c r="E344" s="65">
        <v>0</v>
      </c>
      <c r="F344" s="65">
        <v>0</v>
      </c>
      <c r="G344" s="65">
        <v>0</v>
      </c>
      <c r="H344" s="65">
        <v>0</v>
      </c>
    </row>
    <row r="345" spans="1:8" s="3" customFormat="1" ht="12.75" x14ac:dyDescent="0.2">
      <c r="A345" s="160"/>
      <c r="B345" s="181"/>
      <c r="C345" s="66" t="s">
        <v>506</v>
      </c>
      <c r="D345" s="65">
        <f t="shared" si="199"/>
        <v>0</v>
      </c>
      <c r="E345" s="65">
        <v>0</v>
      </c>
      <c r="F345" s="65">
        <v>0</v>
      </c>
      <c r="G345" s="65">
        <v>0</v>
      </c>
      <c r="H345" s="65">
        <v>0</v>
      </c>
    </row>
    <row r="346" spans="1:8" s="3" customFormat="1" ht="32.450000000000003" customHeight="1" x14ac:dyDescent="0.2">
      <c r="A346" s="160"/>
      <c r="B346" s="181"/>
      <c r="C346" s="66" t="s">
        <v>507</v>
      </c>
      <c r="D346" s="65">
        <f t="shared" si="199"/>
        <v>0</v>
      </c>
      <c r="E346" s="65">
        <v>0</v>
      </c>
      <c r="F346" s="65">
        <v>0</v>
      </c>
      <c r="G346" s="65">
        <v>0</v>
      </c>
      <c r="H346" s="65">
        <v>0</v>
      </c>
    </row>
    <row r="347" spans="1:8" s="3" customFormat="1" ht="12.75" x14ac:dyDescent="0.2">
      <c r="A347" s="160" t="s">
        <v>458</v>
      </c>
      <c r="B347" s="182" t="s">
        <v>750</v>
      </c>
      <c r="C347" s="66" t="s">
        <v>502</v>
      </c>
      <c r="D347" s="65">
        <f>D348+D349+D350+D351+D352</f>
        <v>100</v>
      </c>
      <c r="E347" s="65">
        <f t="shared" ref="E347" si="200">E348+E349+E350+E351+E352</f>
        <v>0</v>
      </c>
      <c r="F347" s="65">
        <f t="shared" ref="F347" si="201">F348+F349+F350+F351+F352</f>
        <v>100</v>
      </c>
      <c r="G347" s="65">
        <f t="shared" ref="G347" si="202">G348+G349+G350+G351+G352</f>
        <v>0</v>
      </c>
      <c r="H347" s="65">
        <f t="shared" ref="H347" si="203">H348+H349+H350+H351+H352</f>
        <v>0</v>
      </c>
    </row>
    <row r="348" spans="1:8" s="3" customFormat="1" ht="12.75" x14ac:dyDescent="0.2">
      <c r="A348" s="160"/>
      <c r="B348" s="182"/>
      <c r="C348" s="66" t="s">
        <v>503</v>
      </c>
      <c r="D348" s="65">
        <f>E348+F348+G348+H348</f>
        <v>0</v>
      </c>
      <c r="E348" s="65">
        <v>0</v>
      </c>
      <c r="F348" s="65">
        <v>0</v>
      </c>
      <c r="G348" s="65">
        <v>0</v>
      </c>
      <c r="H348" s="65">
        <v>0</v>
      </c>
    </row>
    <row r="349" spans="1:8" s="3" customFormat="1" ht="12.75" x14ac:dyDescent="0.2">
      <c r="A349" s="160"/>
      <c r="B349" s="182"/>
      <c r="C349" s="66" t="s">
        <v>504</v>
      </c>
      <c r="D349" s="65">
        <f t="shared" ref="D349:D352" si="204">E349+F349+G349+H349</f>
        <v>100</v>
      </c>
      <c r="E349" s="65">
        <v>0</v>
      </c>
      <c r="F349" s="114">
        <v>100</v>
      </c>
      <c r="G349" s="65">
        <v>0</v>
      </c>
      <c r="H349" s="65">
        <v>0</v>
      </c>
    </row>
    <row r="350" spans="1:8" s="3" customFormat="1" ht="12.75" x14ac:dyDescent="0.2">
      <c r="A350" s="160"/>
      <c r="B350" s="182"/>
      <c r="C350" s="66" t="s">
        <v>505</v>
      </c>
      <c r="D350" s="65">
        <f t="shared" si="204"/>
        <v>0</v>
      </c>
      <c r="E350" s="65">
        <v>0</v>
      </c>
      <c r="F350" s="65">
        <v>0</v>
      </c>
      <c r="G350" s="65">
        <v>0</v>
      </c>
      <c r="H350" s="65">
        <v>0</v>
      </c>
    </row>
    <row r="351" spans="1:8" s="3" customFormat="1" ht="12.75" x14ac:dyDescent="0.2">
      <c r="A351" s="160"/>
      <c r="B351" s="182"/>
      <c r="C351" s="66" t="s">
        <v>506</v>
      </c>
      <c r="D351" s="65">
        <f t="shared" si="204"/>
        <v>0</v>
      </c>
      <c r="E351" s="65">
        <v>0</v>
      </c>
      <c r="F351" s="65">
        <v>0</v>
      </c>
      <c r="G351" s="65">
        <v>0</v>
      </c>
      <c r="H351" s="65">
        <v>0</v>
      </c>
    </row>
    <row r="352" spans="1:8" s="3" customFormat="1" ht="39" customHeight="1" x14ac:dyDescent="0.2">
      <c r="A352" s="160"/>
      <c r="B352" s="182"/>
      <c r="C352" s="66" t="s">
        <v>507</v>
      </c>
      <c r="D352" s="65">
        <f t="shared" si="204"/>
        <v>0</v>
      </c>
      <c r="E352" s="65">
        <v>0</v>
      </c>
      <c r="F352" s="65">
        <v>0</v>
      </c>
      <c r="G352" s="65">
        <v>0</v>
      </c>
      <c r="H352" s="65">
        <v>0</v>
      </c>
    </row>
    <row r="353" spans="1:8" s="3" customFormat="1" ht="15" customHeight="1" x14ac:dyDescent="0.2">
      <c r="A353" s="160" t="s">
        <v>751</v>
      </c>
      <c r="B353" s="182" t="s">
        <v>752</v>
      </c>
      <c r="C353" s="66" t="s">
        <v>502</v>
      </c>
      <c r="D353" s="65">
        <f>D354+D355+D356+D357+D358</f>
        <v>100</v>
      </c>
      <c r="E353" s="65">
        <f t="shared" ref="E353" si="205">E354+E355+E356+E357+E358</f>
        <v>0</v>
      </c>
      <c r="F353" s="65">
        <f t="shared" ref="F353" si="206">F354+F355+F356+F357+F358</f>
        <v>100</v>
      </c>
      <c r="G353" s="65">
        <f t="shared" ref="G353" si="207">G354+G355+G356+G357+G358</f>
        <v>0</v>
      </c>
      <c r="H353" s="65">
        <f t="shared" ref="H353" si="208">H354+H355+H356+H357+H358</f>
        <v>0</v>
      </c>
    </row>
    <row r="354" spans="1:8" s="3" customFormat="1" ht="15" customHeight="1" x14ac:dyDescent="0.2">
      <c r="A354" s="160"/>
      <c r="B354" s="182"/>
      <c r="C354" s="66" t="s">
        <v>503</v>
      </c>
      <c r="D354" s="65">
        <f>E354+F354+G354+H354</f>
        <v>0</v>
      </c>
      <c r="E354" s="65">
        <v>0</v>
      </c>
      <c r="F354" s="65">
        <v>0</v>
      </c>
      <c r="G354" s="65">
        <v>0</v>
      </c>
      <c r="H354" s="65">
        <v>0</v>
      </c>
    </row>
    <row r="355" spans="1:8" s="3" customFormat="1" ht="15" customHeight="1" x14ac:dyDescent="0.2">
      <c r="A355" s="160"/>
      <c r="B355" s="182"/>
      <c r="C355" s="66" t="s">
        <v>504</v>
      </c>
      <c r="D355" s="65">
        <f t="shared" ref="D355:D358" si="209">E355+F355+G355+H355</f>
        <v>100</v>
      </c>
      <c r="E355" s="65">
        <v>0</v>
      </c>
      <c r="F355" s="114">
        <v>100</v>
      </c>
      <c r="G355" s="65">
        <v>0</v>
      </c>
      <c r="H355" s="65">
        <v>0</v>
      </c>
    </row>
    <row r="356" spans="1:8" s="3" customFormat="1" ht="15" customHeight="1" x14ac:dyDescent="0.2">
      <c r="A356" s="160"/>
      <c r="B356" s="182"/>
      <c r="C356" s="66" t="s">
        <v>505</v>
      </c>
      <c r="D356" s="65">
        <f t="shared" si="209"/>
        <v>0</v>
      </c>
      <c r="E356" s="65">
        <v>0</v>
      </c>
      <c r="F356" s="65">
        <v>0</v>
      </c>
      <c r="G356" s="65">
        <v>0</v>
      </c>
      <c r="H356" s="65">
        <v>0</v>
      </c>
    </row>
    <row r="357" spans="1:8" s="3" customFormat="1" ht="15" customHeight="1" x14ac:dyDescent="0.2">
      <c r="A357" s="160"/>
      <c r="B357" s="182"/>
      <c r="C357" s="66" t="s">
        <v>506</v>
      </c>
      <c r="D357" s="65">
        <f t="shared" si="209"/>
        <v>0</v>
      </c>
      <c r="E357" s="65">
        <v>0</v>
      </c>
      <c r="F357" s="65">
        <v>0</v>
      </c>
      <c r="G357" s="65">
        <v>0</v>
      </c>
      <c r="H357" s="65">
        <v>0</v>
      </c>
    </row>
    <row r="358" spans="1:8" s="3" customFormat="1" ht="15" customHeight="1" x14ac:dyDescent="0.2">
      <c r="A358" s="160"/>
      <c r="B358" s="182"/>
      <c r="C358" s="66" t="s">
        <v>507</v>
      </c>
      <c r="D358" s="65">
        <f t="shared" si="209"/>
        <v>0</v>
      </c>
      <c r="E358" s="65">
        <v>0</v>
      </c>
      <c r="F358" s="65">
        <v>0</v>
      </c>
      <c r="G358" s="65">
        <v>0</v>
      </c>
      <c r="H358" s="65">
        <v>0</v>
      </c>
    </row>
    <row r="359" spans="1:8" s="3" customFormat="1" ht="63.75" customHeight="1" x14ac:dyDescent="0.2">
      <c r="A359" s="160" t="s">
        <v>753</v>
      </c>
      <c r="B359" s="182" t="s">
        <v>764</v>
      </c>
      <c r="C359" s="66" t="s">
        <v>502</v>
      </c>
      <c r="D359" s="65">
        <f>D360+D361+D362+D363+D364</f>
        <v>100</v>
      </c>
      <c r="E359" s="65">
        <f t="shared" ref="E359" si="210">E360+E361+E362+E363+E364</f>
        <v>0</v>
      </c>
      <c r="F359" s="65">
        <f t="shared" ref="F359" si="211">F360+F361+F362+F363+F364</f>
        <v>100</v>
      </c>
      <c r="G359" s="65">
        <f t="shared" ref="G359" si="212">G360+G361+G362+G363+G364</f>
        <v>0</v>
      </c>
      <c r="H359" s="65">
        <f t="shared" ref="H359" si="213">H360+H361+H362+H363+H364</f>
        <v>0</v>
      </c>
    </row>
    <row r="360" spans="1:8" s="3" customFormat="1" ht="15" customHeight="1" x14ac:dyDescent="0.2">
      <c r="A360" s="160"/>
      <c r="B360" s="182"/>
      <c r="C360" s="66" t="s">
        <v>503</v>
      </c>
      <c r="D360" s="65">
        <f>E360+F360+G360+H360</f>
        <v>0</v>
      </c>
      <c r="E360" s="65">
        <v>0</v>
      </c>
      <c r="F360" s="65">
        <v>0</v>
      </c>
      <c r="G360" s="65">
        <v>0</v>
      </c>
      <c r="H360" s="65">
        <v>0</v>
      </c>
    </row>
    <row r="361" spans="1:8" s="3" customFormat="1" ht="15" customHeight="1" x14ac:dyDescent="0.2">
      <c r="A361" s="160"/>
      <c r="B361" s="182"/>
      <c r="C361" s="66" t="s">
        <v>504</v>
      </c>
      <c r="D361" s="65">
        <f t="shared" ref="D361:D364" si="214">E361+F361+G361+H361</f>
        <v>100</v>
      </c>
      <c r="E361" s="65">
        <v>0</v>
      </c>
      <c r="F361" s="114">
        <v>100</v>
      </c>
      <c r="G361" s="65">
        <v>0</v>
      </c>
      <c r="H361" s="65">
        <v>0</v>
      </c>
    </row>
    <row r="362" spans="1:8" s="3" customFormat="1" ht="15" customHeight="1" x14ac:dyDescent="0.2">
      <c r="A362" s="160"/>
      <c r="B362" s="182"/>
      <c r="C362" s="66" t="s">
        <v>505</v>
      </c>
      <c r="D362" s="65">
        <f t="shared" si="214"/>
        <v>0</v>
      </c>
      <c r="E362" s="65">
        <v>0</v>
      </c>
      <c r="F362" s="65">
        <v>0</v>
      </c>
      <c r="G362" s="65">
        <v>0</v>
      </c>
      <c r="H362" s="65">
        <v>0</v>
      </c>
    </row>
    <row r="363" spans="1:8" s="3" customFormat="1" ht="15" customHeight="1" x14ac:dyDescent="0.2">
      <c r="A363" s="160"/>
      <c r="B363" s="182"/>
      <c r="C363" s="66" t="s">
        <v>506</v>
      </c>
      <c r="D363" s="65">
        <f t="shared" si="214"/>
        <v>0</v>
      </c>
      <c r="E363" s="65">
        <v>0</v>
      </c>
      <c r="F363" s="65">
        <v>0</v>
      </c>
      <c r="G363" s="65">
        <v>0</v>
      </c>
      <c r="H363" s="65">
        <v>0</v>
      </c>
    </row>
    <row r="364" spans="1:8" s="3" customFormat="1" ht="15" customHeight="1" x14ac:dyDescent="0.2">
      <c r="A364" s="160"/>
      <c r="B364" s="182"/>
      <c r="C364" s="66" t="s">
        <v>507</v>
      </c>
      <c r="D364" s="65">
        <f t="shared" si="214"/>
        <v>0</v>
      </c>
      <c r="E364" s="65">
        <v>0</v>
      </c>
      <c r="F364" s="65">
        <v>0</v>
      </c>
      <c r="G364" s="65">
        <v>0</v>
      </c>
      <c r="H364" s="65">
        <v>0</v>
      </c>
    </row>
    <row r="365" spans="1:8" s="3" customFormat="1" ht="25.5" customHeight="1" x14ac:dyDescent="0.2">
      <c r="A365" s="160" t="s">
        <v>754</v>
      </c>
      <c r="B365" s="182" t="s">
        <v>763</v>
      </c>
      <c r="C365" s="66" t="s">
        <v>502</v>
      </c>
      <c r="D365" s="65">
        <f>D366+D367+D368+D369+D370</f>
        <v>100</v>
      </c>
      <c r="E365" s="65">
        <f t="shared" ref="E365" si="215">E366+E367+E368+E369+E370</f>
        <v>0</v>
      </c>
      <c r="F365" s="65">
        <f t="shared" ref="F365" si="216">F366+F367+F368+F369+F370</f>
        <v>100</v>
      </c>
      <c r="G365" s="65">
        <f t="shared" ref="G365" si="217">G366+G367+G368+G369+G370</f>
        <v>0</v>
      </c>
      <c r="H365" s="65">
        <f t="shared" ref="H365" si="218">H366+H367+H368+H369+H370</f>
        <v>0</v>
      </c>
    </row>
    <row r="366" spans="1:8" s="3" customFormat="1" ht="15" customHeight="1" x14ac:dyDescent="0.2">
      <c r="A366" s="160"/>
      <c r="B366" s="182"/>
      <c r="C366" s="66" t="s">
        <v>503</v>
      </c>
      <c r="D366" s="65">
        <f>E366+F366+G366+H366</f>
        <v>0</v>
      </c>
      <c r="E366" s="65">
        <v>0</v>
      </c>
      <c r="F366" s="65">
        <v>0</v>
      </c>
      <c r="G366" s="65">
        <v>0</v>
      </c>
      <c r="H366" s="65">
        <v>0</v>
      </c>
    </row>
    <row r="367" spans="1:8" s="3" customFormat="1" ht="15" customHeight="1" x14ac:dyDescent="0.2">
      <c r="A367" s="160"/>
      <c r="B367" s="182"/>
      <c r="C367" s="66" t="s">
        <v>504</v>
      </c>
      <c r="D367" s="65">
        <f t="shared" ref="D367:D370" si="219">E367+F367+G367+H367</f>
        <v>100</v>
      </c>
      <c r="E367" s="65">
        <v>0</v>
      </c>
      <c r="F367" s="114">
        <v>100</v>
      </c>
      <c r="G367" s="65">
        <v>0</v>
      </c>
      <c r="H367" s="65">
        <v>0</v>
      </c>
    </row>
    <row r="368" spans="1:8" s="3" customFormat="1" ht="15" customHeight="1" x14ac:dyDescent="0.2">
      <c r="A368" s="160"/>
      <c r="B368" s="182"/>
      <c r="C368" s="66" t="s">
        <v>505</v>
      </c>
      <c r="D368" s="65">
        <f t="shared" si="219"/>
        <v>0</v>
      </c>
      <c r="E368" s="65">
        <v>0</v>
      </c>
      <c r="F368" s="65">
        <v>0</v>
      </c>
      <c r="G368" s="65">
        <v>0</v>
      </c>
      <c r="H368" s="65">
        <v>0</v>
      </c>
    </row>
    <row r="369" spans="1:8" s="3" customFormat="1" ht="15" customHeight="1" x14ac:dyDescent="0.2">
      <c r="A369" s="160"/>
      <c r="B369" s="182"/>
      <c r="C369" s="66" t="s">
        <v>506</v>
      </c>
      <c r="D369" s="65">
        <f t="shared" si="219"/>
        <v>0</v>
      </c>
      <c r="E369" s="65">
        <v>0</v>
      </c>
      <c r="F369" s="65">
        <v>0</v>
      </c>
      <c r="G369" s="65">
        <v>0</v>
      </c>
      <c r="H369" s="65">
        <v>0</v>
      </c>
    </row>
    <row r="370" spans="1:8" s="3" customFormat="1" ht="15" customHeight="1" x14ac:dyDescent="0.2">
      <c r="A370" s="160"/>
      <c r="B370" s="182"/>
      <c r="C370" s="66" t="s">
        <v>507</v>
      </c>
      <c r="D370" s="65">
        <f t="shared" si="219"/>
        <v>0</v>
      </c>
      <c r="E370" s="65">
        <v>0</v>
      </c>
      <c r="F370" s="65">
        <v>0</v>
      </c>
      <c r="G370" s="65">
        <v>0</v>
      </c>
      <c r="H370" s="65">
        <v>0</v>
      </c>
    </row>
    <row r="371" spans="1:8" s="3" customFormat="1" ht="15" customHeight="1" x14ac:dyDescent="0.2">
      <c r="A371" s="160" t="s">
        <v>755</v>
      </c>
      <c r="B371" s="182" t="s">
        <v>762</v>
      </c>
      <c r="C371" s="66" t="s">
        <v>502</v>
      </c>
      <c r="D371" s="65">
        <f>D372+D373+D374+D375+D376</f>
        <v>100</v>
      </c>
      <c r="E371" s="65">
        <f t="shared" ref="E371" si="220">E372+E373+E374+E375+E376</f>
        <v>0</v>
      </c>
      <c r="F371" s="65">
        <f t="shared" ref="F371" si="221">F372+F373+F374+F375+F376</f>
        <v>100</v>
      </c>
      <c r="G371" s="65">
        <f t="shared" ref="G371" si="222">G372+G373+G374+G375+G376</f>
        <v>0</v>
      </c>
      <c r="H371" s="65">
        <f t="shared" ref="H371" si="223">H372+H373+H374+H375+H376</f>
        <v>0</v>
      </c>
    </row>
    <row r="372" spans="1:8" s="3" customFormat="1" ht="15" customHeight="1" x14ac:dyDescent="0.2">
      <c r="A372" s="160"/>
      <c r="B372" s="182"/>
      <c r="C372" s="66" t="s">
        <v>503</v>
      </c>
      <c r="D372" s="65">
        <f>E372+F372+G372+H372</f>
        <v>0</v>
      </c>
      <c r="E372" s="65">
        <v>0</v>
      </c>
      <c r="F372" s="65">
        <v>0</v>
      </c>
      <c r="G372" s="65">
        <v>0</v>
      </c>
      <c r="H372" s="65">
        <v>0</v>
      </c>
    </row>
    <row r="373" spans="1:8" s="3" customFormat="1" ht="15" customHeight="1" x14ac:dyDescent="0.2">
      <c r="A373" s="160"/>
      <c r="B373" s="182"/>
      <c r="C373" s="66" t="s">
        <v>504</v>
      </c>
      <c r="D373" s="65">
        <f t="shared" ref="D373:D376" si="224">E373+F373+G373+H373</f>
        <v>100</v>
      </c>
      <c r="E373" s="65">
        <v>0</v>
      </c>
      <c r="F373" s="114">
        <v>100</v>
      </c>
      <c r="G373" s="65">
        <v>0</v>
      </c>
      <c r="H373" s="65">
        <v>0</v>
      </c>
    </row>
    <row r="374" spans="1:8" s="3" customFormat="1" ht="15" customHeight="1" x14ac:dyDescent="0.2">
      <c r="A374" s="160"/>
      <c r="B374" s="182"/>
      <c r="C374" s="66" t="s">
        <v>505</v>
      </c>
      <c r="D374" s="65">
        <f t="shared" si="224"/>
        <v>0</v>
      </c>
      <c r="E374" s="65">
        <v>0</v>
      </c>
      <c r="F374" s="65">
        <v>0</v>
      </c>
      <c r="G374" s="65">
        <v>0</v>
      </c>
      <c r="H374" s="65">
        <v>0</v>
      </c>
    </row>
    <row r="375" spans="1:8" s="3" customFormat="1" ht="15" customHeight="1" x14ac:dyDescent="0.2">
      <c r="A375" s="160"/>
      <c r="B375" s="182"/>
      <c r="C375" s="66" t="s">
        <v>506</v>
      </c>
      <c r="D375" s="65">
        <f t="shared" si="224"/>
        <v>0</v>
      </c>
      <c r="E375" s="65">
        <v>0</v>
      </c>
      <c r="F375" s="65">
        <v>0</v>
      </c>
      <c r="G375" s="65">
        <v>0</v>
      </c>
      <c r="H375" s="65">
        <v>0</v>
      </c>
    </row>
    <row r="376" spans="1:8" s="3" customFormat="1" ht="15" customHeight="1" x14ac:dyDescent="0.2">
      <c r="A376" s="160"/>
      <c r="B376" s="182"/>
      <c r="C376" s="66" t="s">
        <v>507</v>
      </c>
      <c r="D376" s="65">
        <f t="shared" si="224"/>
        <v>0</v>
      </c>
      <c r="E376" s="65">
        <v>0</v>
      </c>
      <c r="F376" s="65">
        <v>0</v>
      </c>
      <c r="G376" s="65">
        <v>0</v>
      </c>
      <c r="H376" s="65">
        <v>0</v>
      </c>
    </row>
    <row r="377" spans="1:8" s="3" customFormat="1" ht="15" customHeight="1" x14ac:dyDescent="0.2">
      <c r="A377" s="160" t="s">
        <v>756</v>
      </c>
      <c r="B377" s="182" t="s">
        <v>1279</v>
      </c>
      <c r="C377" s="66" t="s">
        <v>502</v>
      </c>
      <c r="D377" s="65">
        <f>D378+D379+D380+D381+D382</f>
        <v>100</v>
      </c>
      <c r="E377" s="65">
        <f t="shared" ref="E377" si="225">E378+E379+E380+E381+E382</f>
        <v>0</v>
      </c>
      <c r="F377" s="65">
        <f t="shared" ref="F377" si="226">F378+F379+F380+F381+F382</f>
        <v>100</v>
      </c>
      <c r="G377" s="65">
        <f t="shared" ref="G377" si="227">G378+G379+G380+G381+G382</f>
        <v>0</v>
      </c>
      <c r="H377" s="65">
        <f t="shared" ref="H377" si="228">H378+H379+H380+H381+H382</f>
        <v>0</v>
      </c>
    </row>
    <row r="378" spans="1:8" s="3" customFormat="1" ht="15" customHeight="1" x14ac:dyDescent="0.2">
      <c r="A378" s="160"/>
      <c r="B378" s="182"/>
      <c r="C378" s="66" t="s">
        <v>503</v>
      </c>
      <c r="D378" s="65">
        <f>E378+F378+G378+H378</f>
        <v>0</v>
      </c>
      <c r="E378" s="65">
        <v>0</v>
      </c>
      <c r="F378" s="65">
        <v>0</v>
      </c>
      <c r="G378" s="65">
        <v>0</v>
      </c>
      <c r="H378" s="65">
        <v>0</v>
      </c>
    </row>
    <row r="379" spans="1:8" s="3" customFormat="1" ht="15" customHeight="1" x14ac:dyDescent="0.2">
      <c r="A379" s="160"/>
      <c r="B379" s="182"/>
      <c r="C379" s="66" t="s">
        <v>504</v>
      </c>
      <c r="D379" s="65">
        <f t="shared" ref="D379:D382" si="229">E379+F379+G379+H379</f>
        <v>0</v>
      </c>
      <c r="E379" s="65">
        <v>0</v>
      </c>
      <c r="F379" s="65">
        <v>0</v>
      </c>
      <c r="G379" s="65">
        <v>0</v>
      </c>
      <c r="H379" s="65">
        <v>0</v>
      </c>
    </row>
    <row r="380" spans="1:8" s="3" customFormat="1" ht="15" customHeight="1" x14ac:dyDescent="0.2">
      <c r="A380" s="160"/>
      <c r="B380" s="182"/>
      <c r="C380" s="66" t="s">
        <v>505</v>
      </c>
      <c r="D380" s="65">
        <f t="shared" si="229"/>
        <v>100</v>
      </c>
      <c r="E380" s="65">
        <v>0</v>
      </c>
      <c r="F380" s="114">
        <v>100</v>
      </c>
      <c r="G380" s="65">
        <v>0</v>
      </c>
      <c r="H380" s="65">
        <v>0</v>
      </c>
    </row>
    <row r="381" spans="1:8" s="3" customFormat="1" ht="15" customHeight="1" x14ac:dyDescent="0.2">
      <c r="A381" s="160"/>
      <c r="B381" s="182"/>
      <c r="C381" s="66" t="s">
        <v>506</v>
      </c>
      <c r="D381" s="65">
        <f t="shared" si="229"/>
        <v>0</v>
      </c>
      <c r="E381" s="65">
        <v>0</v>
      </c>
      <c r="F381" s="65">
        <v>0</v>
      </c>
      <c r="G381" s="65">
        <v>0</v>
      </c>
      <c r="H381" s="65">
        <v>0</v>
      </c>
    </row>
    <row r="382" spans="1:8" s="3" customFormat="1" ht="30.75" customHeight="1" x14ac:dyDescent="0.2">
      <c r="A382" s="160"/>
      <c r="B382" s="182"/>
      <c r="C382" s="66" t="s">
        <v>507</v>
      </c>
      <c r="D382" s="65">
        <f t="shared" si="229"/>
        <v>0</v>
      </c>
      <c r="E382" s="65">
        <v>0</v>
      </c>
      <c r="F382" s="65">
        <v>0</v>
      </c>
      <c r="G382" s="65">
        <v>0</v>
      </c>
      <c r="H382" s="65">
        <v>0</v>
      </c>
    </row>
    <row r="383" spans="1:8" s="3" customFormat="1" ht="15" customHeight="1" x14ac:dyDescent="0.2">
      <c r="A383" s="160" t="s">
        <v>757</v>
      </c>
      <c r="B383" s="182" t="s">
        <v>1280</v>
      </c>
      <c r="C383" s="66" t="s">
        <v>502</v>
      </c>
      <c r="D383" s="65">
        <f>D384+D385+D386+D387+D388</f>
        <v>100</v>
      </c>
      <c r="E383" s="65">
        <f t="shared" ref="E383" si="230">E384+E385+E386+E387+E388</f>
        <v>0</v>
      </c>
      <c r="F383" s="65">
        <f t="shared" ref="F383" si="231">F384+F385+F386+F387+F388</f>
        <v>100</v>
      </c>
      <c r="G383" s="65">
        <f t="shared" ref="G383" si="232">G384+G385+G386+G387+G388</f>
        <v>0</v>
      </c>
      <c r="H383" s="65">
        <f t="shared" ref="H383" si="233">H384+H385+H386+H387+H388</f>
        <v>0</v>
      </c>
    </row>
    <row r="384" spans="1:8" s="3" customFormat="1" ht="15" customHeight="1" x14ac:dyDescent="0.2">
      <c r="A384" s="160"/>
      <c r="B384" s="182"/>
      <c r="C384" s="66" t="s">
        <v>503</v>
      </c>
      <c r="D384" s="65">
        <f>E384+F384+G384+H384</f>
        <v>0</v>
      </c>
      <c r="E384" s="65">
        <v>0</v>
      </c>
      <c r="F384" s="65">
        <v>0</v>
      </c>
      <c r="G384" s="65">
        <v>0</v>
      </c>
      <c r="H384" s="65">
        <v>0</v>
      </c>
    </row>
    <row r="385" spans="1:8" s="3" customFormat="1" ht="15" customHeight="1" x14ac:dyDescent="0.2">
      <c r="A385" s="160"/>
      <c r="B385" s="182"/>
      <c r="C385" s="66" t="s">
        <v>504</v>
      </c>
      <c r="D385" s="65">
        <f t="shared" ref="D385:D388" si="234">E385+F385+G385+H385</f>
        <v>0</v>
      </c>
      <c r="E385" s="65">
        <v>0</v>
      </c>
      <c r="F385" s="65">
        <v>0</v>
      </c>
      <c r="G385" s="65">
        <v>0</v>
      </c>
      <c r="H385" s="65">
        <v>0</v>
      </c>
    </row>
    <row r="386" spans="1:8" s="3" customFormat="1" ht="15" customHeight="1" x14ac:dyDescent="0.2">
      <c r="A386" s="160"/>
      <c r="B386" s="182"/>
      <c r="C386" s="66" t="s">
        <v>505</v>
      </c>
      <c r="D386" s="65">
        <f t="shared" si="234"/>
        <v>100</v>
      </c>
      <c r="E386" s="65">
        <v>0</v>
      </c>
      <c r="F386" s="114">
        <v>100</v>
      </c>
      <c r="G386" s="65">
        <v>0</v>
      </c>
      <c r="H386" s="65">
        <v>0</v>
      </c>
    </row>
    <row r="387" spans="1:8" s="3" customFormat="1" ht="15" customHeight="1" x14ac:dyDescent="0.2">
      <c r="A387" s="160"/>
      <c r="B387" s="182"/>
      <c r="C387" s="66" t="s">
        <v>506</v>
      </c>
      <c r="D387" s="65">
        <f t="shared" si="234"/>
        <v>0</v>
      </c>
      <c r="E387" s="65">
        <v>0</v>
      </c>
      <c r="F387" s="65">
        <v>0</v>
      </c>
      <c r="G387" s="65">
        <v>0</v>
      </c>
      <c r="H387" s="65">
        <v>0</v>
      </c>
    </row>
    <row r="388" spans="1:8" s="3" customFormat="1" ht="15" customHeight="1" x14ac:dyDescent="0.2">
      <c r="A388" s="160"/>
      <c r="B388" s="182"/>
      <c r="C388" s="66" t="s">
        <v>507</v>
      </c>
      <c r="D388" s="65">
        <f t="shared" si="234"/>
        <v>0</v>
      </c>
      <c r="E388" s="65">
        <v>0</v>
      </c>
      <c r="F388" s="65">
        <v>0</v>
      </c>
      <c r="G388" s="65">
        <v>0</v>
      </c>
      <c r="H388" s="65">
        <v>0</v>
      </c>
    </row>
    <row r="389" spans="1:8" s="3" customFormat="1" ht="15" customHeight="1" x14ac:dyDescent="0.2">
      <c r="A389" s="160" t="s">
        <v>758</v>
      </c>
      <c r="B389" s="182" t="s">
        <v>761</v>
      </c>
      <c r="C389" s="66" t="s">
        <v>502</v>
      </c>
      <c r="D389" s="65">
        <f>D390+D391+D392+D393+D394</f>
        <v>500</v>
      </c>
      <c r="E389" s="65">
        <f t="shared" ref="E389" si="235">E390+E391+E392+E393+E394</f>
        <v>0</v>
      </c>
      <c r="F389" s="65">
        <f t="shared" ref="F389" si="236">F390+F391+F392+F393+F394</f>
        <v>500</v>
      </c>
      <c r="G389" s="65">
        <f t="shared" ref="G389" si="237">G390+G391+G392+G393+G394</f>
        <v>0</v>
      </c>
      <c r="H389" s="65">
        <f t="shared" ref="H389" si="238">H390+H391+H392+H393+H394</f>
        <v>0</v>
      </c>
    </row>
    <row r="390" spans="1:8" s="3" customFormat="1" ht="15" customHeight="1" x14ac:dyDescent="0.2">
      <c r="A390" s="160"/>
      <c r="B390" s="182"/>
      <c r="C390" s="66" t="s">
        <v>503</v>
      </c>
      <c r="D390" s="65">
        <f>E390+F390+G390+H390</f>
        <v>0</v>
      </c>
      <c r="E390" s="65">
        <v>0</v>
      </c>
      <c r="F390" s="65">
        <v>0</v>
      </c>
      <c r="G390" s="65">
        <v>0</v>
      </c>
      <c r="H390" s="65">
        <v>0</v>
      </c>
    </row>
    <row r="391" spans="1:8" s="3" customFormat="1" ht="15" customHeight="1" x14ac:dyDescent="0.2">
      <c r="A391" s="160"/>
      <c r="B391" s="182"/>
      <c r="C391" s="66" t="s">
        <v>504</v>
      </c>
      <c r="D391" s="65">
        <f t="shared" ref="D391:D394" si="239">E391+F391+G391+H391</f>
        <v>0</v>
      </c>
      <c r="E391" s="65">
        <v>0</v>
      </c>
      <c r="F391" s="65">
        <v>0</v>
      </c>
      <c r="G391" s="65">
        <v>0</v>
      </c>
      <c r="H391" s="65">
        <v>0</v>
      </c>
    </row>
    <row r="392" spans="1:8" s="3" customFormat="1" ht="15" customHeight="1" x14ac:dyDescent="0.2">
      <c r="A392" s="160"/>
      <c r="B392" s="182"/>
      <c r="C392" s="66" t="s">
        <v>505</v>
      </c>
      <c r="D392" s="65">
        <f t="shared" si="239"/>
        <v>0</v>
      </c>
      <c r="E392" s="65">
        <v>0</v>
      </c>
      <c r="F392" s="65">
        <v>0</v>
      </c>
      <c r="G392" s="65">
        <v>0</v>
      </c>
      <c r="H392" s="65">
        <v>0</v>
      </c>
    </row>
    <row r="393" spans="1:8" s="3" customFormat="1" ht="15" customHeight="1" x14ac:dyDescent="0.2">
      <c r="A393" s="160"/>
      <c r="B393" s="182"/>
      <c r="C393" s="66" t="s">
        <v>506</v>
      </c>
      <c r="D393" s="65">
        <f t="shared" si="239"/>
        <v>500</v>
      </c>
      <c r="E393" s="65">
        <v>0</v>
      </c>
      <c r="F393" s="114">
        <v>500</v>
      </c>
      <c r="G393" s="65">
        <v>0</v>
      </c>
      <c r="H393" s="65">
        <v>0</v>
      </c>
    </row>
    <row r="394" spans="1:8" s="3" customFormat="1" ht="15" customHeight="1" x14ac:dyDescent="0.2">
      <c r="A394" s="160"/>
      <c r="B394" s="182"/>
      <c r="C394" s="66" t="s">
        <v>507</v>
      </c>
      <c r="D394" s="65">
        <f t="shared" si="239"/>
        <v>0</v>
      </c>
      <c r="E394" s="65">
        <v>0</v>
      </c>
      <c r="F394" s="65">
        <v>0</v>
      </c>
      <c r="G394" s="65">
        <v>0</v>
      </c>
      <c r="H394" s="65">
        <v>0</v>
      </c>
    </row>
    <row r="395" spans="1:8" s="3" customFormat="1" ht="15" customHeight="1" x14ac:dyDescent="0.2">
      <c r="A395" s="160" t="s">
        <v>759</v>
      </c>
      <c r="B395" s="182" t="s">
        <v>760</v>
      </c>
      <c r="C395" s="66" t="s">
        <v>502</v>
      </c>
      <c r="D395" s="65">
        <f>D396+D397+D398+D399+D400</f>
        <v>500</v>
      </c>
      <c r="E395" s="65">
        <f t="shared" ref="E395" si="240">E396+E397+E398+E399+E400</f>
        <v>0</v>
      </c>
      <c r="F395" s="65">
        <f t="shared" ref="F395" si="241">F396+F397+F398+F399+F400</f>
        <v>500</v>
      </c>
      <c r="G395" s="65">
        <f t="shared" ref="G395" si="242">G396+G397+G398+G399+G400</f>
        <v>0</v>
      </c>
      <c r="H395" s="65">
        <f t="shared" ref="H395" si="243">H396+H397+H398+H399+H400</f>
        <v>0</v>
      </c>
    </row>
    <row r="396" spans="1:8" s="3" customFormat="1" ht="15" customHeight="1" x14ac:dyDescent="0.2">
      <c r="A396" s="160"/>
      <c r="B396" s="182"/>
      <c r="C396" s="66" t="s">
        <v>503</v>
      </c>
      <c r="D396" s="65">
        <f>E396+F396+G396+H396</f>
        <v>0</v>
      </c>
      <c r="E396" s="65">
        <v>0</v>
      </c>
      <c r="F396" s="65">
        <v>0</v>
      </c>
      <c r="G396" s="65">
        <v>0</v>
      </c>
      <c r="H396" s="65">
        <v>0</v>
      </c>
    </row>
    <row r="397" spans="1:8" s="3" customFormat="1" ht="15" customHeight="1" x14ac:dyDescent="0.2">
      <c r="A397" s="160"/>
      <c r="B397" s="182"/>
      <c r="C397" s="66" t="s">
        <v>504</v>
      </c>
      <c r="D397" s="65">
        <f t="shared" ref="D397:D400" si="244">E397+F397+G397+H397</f>
        <v>0</v>
      </c>
      <c r="E397" s="65">
        <v>0</v>
      </c>
      <c r="F397" s="65">
        <v>0</v>
      </c>
      <c r="G397" s="65">
        <v>0</v>
      </c>
      <c r="H397" s="65">
        <v>0</v>
      </c>
    </row>
    <row r="398" spans="1:8" s="3" customFormat="1" ht="15" customHeight="1" x14ac:dyDescent="0.2">
      <c r="A398" s="160"/>
      <c r="B398" s="182"/>
      <c r="C398" s="66" t="s">
        <v>505</v>
      </c>
      <c r="D398" s="65">
        <f t="shared" si="244"/>
        <v>0</v>
      </c>
      <c r="E398" s="65">
        <v>0</v>
      </c>
      <c r="F398" s="65">
        <v>0</v>
      </c>
      <c r="G398" s="65">
        <v>0</v>
      </c>
      <c r="H398" s="65">
        <v>0</v>
      </c>
    </row>
    <row r="399" spans="1:8" s="3" customFormat="1" ht="15" customHeight="1" x14ac:dyDescent="0.2">
      <c r="A399" s="160"/>
      <c r="B399" s="182"/>
      <c r="C399" s="66" t="s">
        <v>506</v>
      </c>
      <c r="D399" s="65">
        <f t="shared" si="244"/>
        <v>500</v>
      </c>
      <c r="E399" s="65">
        <v>0</v>
      </c>
      <c r="F399" s="114">
        <v>500</v>
      </c>
      <c r="G399" s="65">
        <v>0</v>
      </c>
      <c r="H399" s="65">
        <v>0</v>
      </c>
    </row>
    <row r="400" spans="1:8" s="3" customFormat="1" ht="15" customHeight="1" x14ac:dyDescent="0.2">
      <c r="A400" s="160"/>
      <c r="B400" s="182"/>
      <c r="C400" s="66" t="s">
        <v>507</v>
      </c>
      <c r="D400" s="65">
        <f t="shared" si="244"/>
        <v>0</v>
      </c>
      <c r="E400" s="65">
        <v>0</v>
      </c>
      <c r="F400" s="65">
        <v>0</v>
      </c>
      <c r="G400" s="65">
        <v>0</v>
      </c>
      <c r="H400" s="65">
        <v>0</v>
      </c>
    </row>
    <row r="401" spans="1:8" s="3" customFormat="1" ht="15" customHeight="1" x14ac:dyDescent="0.2">
      <c r="A401" s="160" t="s">
        <v>1281</v>
      </c>
      <c r="B401" s="164" t="s">
        <v>1283</v>
      </c>
      <c r="C401" s="66" t="s">
        <v>502</v>
      </c>
      <c r="D401" s="65">
        <f>D402+D403+D404+D405+D406</f>
        <v>500</v>
      </c>
      <c r="E401" s="65">
        <f t="shared" ref="E401:H401" si="245">E402+E403+E404+E405+E406</f>
        <v>0</v>
      </c>
      <c r="F401" s="65">
        <f t="shared" si="245"/>
        <v>500</v>
      </c>
      <c r="G401" s="65">
        <f t="shared" si="245"/>
        <v>0</v>
      </c>
      <c r="H401" s="65">
        <f t="shared" si="245"/>
        <v>0</v>
      </c>
    </row>
    <row r="402" spans="1:8" s="3" customFormat="1" ht="15" customHeight="1" x14ac:dyDescent="0.2">
      <c r="A402" s="160"/>
      <c r="B402" s="165"/>
      <c r="C402" s="66" t="s">
        <v>503</v>
      </c>
      <c r="D402" s="65">
        <f>E402+F402+G402+H402</f>
        <v>0</v>
      </c>
      <c r="E402" s="65">
        <v>0</v>
      </c>
      <c r="F402" s="65">
        <v>0</v>
      </c>
      <c r="G402" s="65">
        <v>0</v>
      </c>
      <c r="H402" s="65">
        <v>0</v>
      </c>
    </row>
    <row r="403" spans="1:8" s="3" customFormat="1" ht="15" customHeight="1" x14ac:dyDescent="0.2">
      <c r="A403" s="160"/>
      <c r="B403" s="165"/>
      <c r="C403" s="66" t="s">
        <v>504</v>
      </c>
      <c r="D403" s="65">
        <f t="shared" ref="D403:D406" si="246">E403+F403+G403+H403</f>
        <v>0</v>
      </c>
      <c r="E403" s="65">
        <v>0</v>
      </c>
      <c r="F403" s="65">
        <v>0</v>
      </c>
      <c r="G403" s="65">
        <v>0</v>
      </c>
      <c r="H403" s="65">
        <v>0</v>
      </c>
    </row>
    <row r="404" spans="1:8" s="3" customFormat="1" ht="15" customHeight="1" x14ac:dyDescent="0.2">
      <c r="A404" s="160"/>
      <c r="B404" s="165"/>
      <c r="C404" s="66" t="s">
        <v>505</v>
      </c>
      <c r="D404" s="65">
        <f t="shared" si="246"/>
        <v>0</v>
      </c>
      <c r="E404" s="65">
        <v>0</v>
      </c>
      <c r="F404" s="65">
        <v>0</v>
      </c>
      <c r="G404" s="65">
        <v>0</v>
      </c>
      <c r="H404" s="65">
        <v>0</v>
      </c>
    </row>
    <row r="405" spans="1:8" s="3" customFormat="1" ht="15" customHeight="1" x14ac:dyDescent="0.2">
      <c r="A405" s="160"/>
      <c r="B405" s="165"/>
      <c r="C405" s="66" t="s">
        <v>506</v>
      </c>
      <c r="D405" s="65">
        <f t="shared" si="246"/>
        <v>0</v>
      </c>
      <c r="E405" s="65">
        <v>0</v>
      </c>
      <c r="F405" s="100">
        <v>0</v>
      </c>
      <c r="G405" s="65">
        <v>0</v>
      </c>
      <c r="H405" s="65">
        <v>0</v>
      </c>
    </row>
    <row r="406" spans="1:8" s="3" customFormat="1" ht="15" customHeight="1" x14ac:dyDescent="0.2">
      <c r="A406" s="160"/>
      <c r="B406" s="166"/>
      <c r="C406" s="66" t="s">
        <v>507</v>
      </c>
      <c r="D406" s="65">
        <f t="shared" si="246"/>
        <v>500</v>
      </c>
      <c r="E406" s="65">
        <v>0</v>
      </c>
      <c r="F406" s="65">
        <v>500</v>
      </c>
      <c r="G406" s="65">
        <v>0</v>
      </c>
      <c r="H406" s="65">
        <v>0</v>
      </c>
    </row>
    <row r="407" spans="1:8" s="3" customFormat="1" ht="15" customHeight="1" x14ac:dyDescent="0.2">
      <c r="A407" s="160" t="s">
        <v>1282</v>
      </c>
      <c r="B407" s="164" t="s">
        <v>1284</v>
      </c>
      <c r="C407" s="66" t="s">
        <v>502</v>
      </c>
      <c r="D407" s="65">
        <f>D408+D409+D410+D411+D412</f>
        <v>500</v>
      </c>
      <c r="E407" s="65">
        <f t="shared" ref="E407:H407" si="247">E408+E409+E410+E411+E412</f>
        <v>0</v>
      </c>
      <c r="F407" s="65">
        <f t="shared" si="247"/>
        <v>500</v>
      </c>
      <c r="G407" s="65">
        <f t="shared" si="247"/>
        <v>0</v>
      </c>
      <c r="H407" s="65">
        <f t="shared" si="247"/>
        <v>0</v>
      </c>
    </row>
    <row r="408" spans="1:8" s="3" customFormat="1" ht="15" customHeight="1" x14ac:dyDescent="0.2">
      <c r="A408" s="160"/>
      <c r="B408" s="165"/>
      <c r="C408" s="66" t="s">
        <v>503</v>
      </c>
      <c r="D408" s="65">
        <f>E408+F408+G408+H408</f>
        <v>0</v>
      </c>
      <c r="E408" s="65">
        <v>0</v>
      </c>
      <c r="F408" s="65">
        <v>0</v>
      </c>
      <c r="G408" s="65">
        <v>0</v>
      </c>
      <c r="H408" s="65">
        <v>0</v>
      </c>
    </row>
    <row r="409" spans="1:8" s="3" customFormat="1" ht="15" customHeight="1" x14ac:dyDescent="0.2">
      <c r="A409" s="160"/>
      <c r="B409" s="165"/>
      <c r="C409" s="66" t="s">
        <v>504</v>
      </c>
      <c r="D409" s="65">
        <f t="shared" ref="D409:D412" si="248">E409+F409+G409+H409</f>
        <v>0</v>
      </c>
      <c r="E409" s="65">
        <v>0</v>
      </c>
      <c r="F409" s="65">
        <v>0</v>
      </c>
      <c r="G409" s="65">
        <v>0</v>
      </c>
      <c r="H409" s="65">
        <v>0</v>
      </c>
    </row>
    <row r="410" spans="1:8" s="3" customFormat="1" ht="15" customHeight="1" x14ac:dyDescent="0.2">
      <c r="A410" s="160"/>
      <c r="B410" s="165"/>
      <c r="C410" s="66" t="s">
        <v>505</v>
      </c>
      <c r="D410" s="65">
        <f t="shared" si="248"/>
        <v>0</v>
      </c>
      <c r="E410" s="65">
        <v>0</v>
      </c>
      <c r="F410" s="65">
        <v>0</v>
      </c>
      <c r="G410" s="65">
        <v>0</v>
      </c>
      <c r="H410" s="65">
        <v>0</v>
      </c>
    </row>
    <row r="411" spans="1:8" s="3" customFormat="1" ht="15" customHeight="1" x14ac:dyDescent="0.2">
      <c r="A411" s="160"/>
      <c r="B411" s="165"/>
      <c r="C411" s="66" t="s">
        <v>506</v>
      </c>
      <c r="D411" s="65">
        <f t="shared" si="248"/>
        <v>0</v>
      </c>
      <c r="E411" s="65">
        <v>0</v>
      </c>
      <c r="F411" s="100">
        <v>0</v>
      </c>
      <c r="G411" s="65">
        <v>0</v>
      </c>
      <c r="H411" s="65">
        <v>0</v>
      </c>
    </row>
    <row r="412" spans="1:8" s="3" customFormat="1" ht="15" customHeight="1" x14ac:dyDescent="0.2">
      <c r="A412" s="160"/>
      <c r="B412" s="166"/>
      <c r="C412" s="66" t="s">
        <v>507</v>
      </c>
      <c r="D412" s="65">
        <f t="shared" si="248"/>
        <v>500</v>
      </c>
      <c r="E412" s="65">
        <v>0</v>
      </c>
      <c r="F412" s="65">
        <v>500</v>
      </c>
      <c r="G412" s="65">
        <v>0</v>
      </c>
      <c r="H412" s="65">
        <v>0</v>
      </c>
    </row>
    <row r="413" spans="1:8" s="15" customFormat="1" ht="30.75" customHeight="1" x14ac:dyDescent="0.2">
      <c r="A413" s="1" t="s">
        <v>540</v>
      </c>
      <c r="B413" s="197" t="s">
        <v>435</v>
      </c>
      <c r="C413" s="197"/>
      <c r="D413" s="197"/>
      <c r="E413" s="197"/>
      <c r="F413" s="197"/>
      <c r="G413" s="197"/>
      <c r="H413" s="118"/>
    </row>
    <row r="414" spans="1:8" s="3" customFormat="1" ht="12.75" x14ac:dyDescent="0.2">
      <c r="A414" s="112" t="s">
        <v>436</v>
      </c>
      <c r="B414" s="119" t="s">
        <v>498</v>
      </c>
      <c r="C414" s="160" t="s">
        <v>499</v>
      </c>
      <c r="D414" s="160"/>
      <c r="E414" s="160"/>
      <c r="F414" s="160"/>
      <c r="G414" s="160"/>
      <c r="H414" s="119"/>
    </row>
    <row r="415" spans="1:8" s="25" customFormat="1" ht="12.75" x14ac:dyDescent="0.2">
      <c r="A415" s="207" t="s">
        <v>459</v>
      </c>
      <c r="B415" s="208" t="s">
        <v>437</v>
      </c>
      <c r="C415" s="67" t="s">
        <v>502</v>
      </c>
      <c r="D415" s="121">
        <f>D421</f>
        <v>0</v>
      </c>
      <c r="E415" s="121">
        <f t="shared" ref="E415:H415" si="249">E421</f>
        <v>0</v>
      </c>
      <c r="F415" s="121">
        <f t="shared" si="249"/>
        <v>0</v>
      </c>
      <c r="G415" s="121">
        <f t="shared" si="249"/>
        <v>0</v>
      </c>
      <c r="H415" s="121">
        <f t="shared" si="249"/>
        <v>0</v>
      </c>
    </row>
    <row r="416" spans="1:8" s="25" customFormat="1" ht="12.75" x14ac:dyDescent="0.2">
      <c r="A416" s="207"/>
      <c r="B416" s="208"/>
      <c r="C416" s="67" t="s">
        <v>503</v>
      </c>
      <c r="D416" s="121">
        <f t="shared" ref="D416:H420" si="250">D422</f>
        <v>0</v>
      </c>
      <c r="E416" s="121">
        <f t="shared" si="250"/>
        <v>0</v>
      </c>
      <c r="F416" s="121">
        <f t="shared" si="250"/>
        <v>0</v>
      </c>
      <c r="G416" s="121">
        <f t="shared" si="250"/>
        <v>0</v>
      </c>
      <c r="H416" s="121">
        <f t="shared" si="250"/>
        <v>0</v>
      </c>
    </row>
    <row r="417" spans="1:8" s="25" customFormat="1" ht="12.75" x14ac:dyDescent="0.2">
      <c r="A417" s="207"/>
      <c r="B417" s="208"/>
      <c r="C417" s="67" t="s">
        <v>504</v>
      </c>
      <c r="D417" s="121">
        <f t="shared" si="250"/>
        <v>0</v>
      </c>
      <c r="E417" s="121">
        <f t="shared" si="250"/>
        <v>0</v>
      </c>
      <c r="F417" s="121">
        <f t="shared" si="250"/>
        <v>0</v>
      </c>
      <c r="G417" s="121">
        <f t="shared" si="250"/>
        <v>0</v>
      </c>
      <c r="H417" s="121">
        <f t="shared" si="250"/>
        <v>0</v>
      </c>
    </row>
    <row r="418" spans="1:8" s="25" customFormat="1" ht="12.75" x14ac:dyDescent="0.2">
      <c r="A418" s="207"/>
      <c r="B418" s="208"/>
      <c r="C418" s="67" t="s">
        <v>505</v>
      </c>
      <c r="D418" s="121">
        <f t="shared" si="250"/>
        <v>0</v>
      </c>
      <c r="E418" s="121">
        <f t="shared" si="250"/>
        <v>0</v>
      </c>
      <c r="F418" s="121">
        <f t="shared" si="250"/>
        <v>0</v>
      </c>
      <c r="G418" s="121">
        <f t="shared" si="250"/>
        <v>0</v>
      </c>
      <c r="H418" s="121">
        <f t="shared" si="250"/>
        <v>0</v>
      </c>
    </row>
    <row r="419" spans="1:8" s="25" customFormat="1" ht="12.75" x14ac:dyDescent="0.2">
      <c r="A419" s="207"/>
      <c r="B419" s="208"/>
      <c r="C419" s="67" t="s">
        <v>506</v>
      </c>
      <c r="D419" s="121">
        <f t="shared" si="250"/>
        <v>0</v>
      </c>
      <c r="E419" s="121">
        <f t="shared" si="250"/>
        <v>0</v>
      </c>
      <c r="F419" s="121">
        <f t="shared" si="250"/>
        <v>0</v>
      </c>
      <c r="G419" s="121">
        <f t="shared" si="250"/>
        <v>0</v>
      </c>
      <c r="H419" s="121">
        <f t="shared" si="250"/>
        <v>0</v>
      </c>
    </row>
    <row r="420" spans="1:8" s="25" customFormat="1" ht="12.75" x14ac:dyDescent="0.2">
      <c r="A420" s="207"/>
      <c r="B420" s="208"/>
      <c r="C420" s="67" t="s">
        <v>507</v>
      </c>
      <c r="D420" s="121">
        <f t="shared" si="250"/>
        <v>0</v>
      </c>
      <c r="E420" s="121">
        <f t="shared" si="250"/>
        <v>0</v>
      </c>
      <c r="F420" s="121">
        <f t="shared" si="250"/>
        <v>0</v>
      </c>
      <c r="G420" s="121">
        <f t="shared" si="250"/>
        <v>0</v>
      </c>
      <c r="H420" s="121">
        <f t="shared" si="250"/>
        <v>0</v>
      </c>
    </row>
    <row r="421" spans="1:8" s="3" customFormat="1" ht="12.75" x14ac:dyDescent="0.2">
      <c r="A421" s="189" t="s">
        <v>438</v>
      </c>
      <c r="B421" s="189" t="s">
        <v>439</v>
      </c>
      <c r="C421" s="68" t="s">
        <v>502</v>
      </c>
      <c r="D421" s="112">
        <f>D422+D423+D424+D425+D426</f>
        <v>0</v>
      </c>
      <c r="E421" s="112">
        <f>E422+E423+E424+E425+E426</f>
        <v>0</v>
      </c>
      <c r="F421" s="112">
        <v>0</v>
      </c>
      <c r="G421" s="112">
        <f>G422+G423+G424+G425+G426</f>
        <v>0</v>
      </c>
      <c r="H421" s="112">
        <f>H422+H423+H424+H425+H426</f>
        <v>0</v>
      </c>
    </row>
    <row r="422" spans="1:8" s="3" customFormat="1" ht="12.75" x14ac:dyDescent="0.2">
      <c r="A422" s="189"/>
      <c r="B422" s="189"/>
      <c r="C422" s="66" t="s">
        <v>503</v>
      </c>
      <c r="D422" s="112">
        <f>E422+F422+G422+H422</f>
        <v>0</v>
      </c>
      <c r="E422" s="65">
        <v>0</v>
      </c>
      <c r="F422" s="65">
        <v>0</v>
      </c>
      <c r="G422" s="65">
        <v>0</v>
      </c>
      <c r="H422" s="65">
        <v>0</v>
      </c>
    </row>
    <row r="423" spans="1:8" s="3" customFormat="1" ht="12.75" x14ac:dyDescent="0.2">
      <c r="A423" s="189"/>
      <c r="B423" s="189"/>
      <c r="C423" s="66" t="s">
        <v>504</v>
      </c>
      <c r="D423" s="112">
        <f>E423+F423+G423+H423</f>
        <v>0</v>
      </c>
      <c r="E423" s="65">
        <v>0</v>
      </c>
      <c r="F423" s="65">
        <v>0</v>
      </c>
      <c r="G423" s="65">
        <v>0</v>
      </c>
      <c r="H423" s="65">
        <v>0</v>
      </c>
    </row>
    <row r="424" spans="1:8" s="3" customFormat="1" ht="12.75" x14ac:dyDescent="0.2">
      <c r="A424" s="189"/>
      <c r="B424" s="189"/>
      <c r="C424" s="66" t="s">
        <v>505</v>
      </c>
      <c r="D424" s="112">
        <f>E424+F424+G424+H424</f>
        <v>0</v>
      </c>
      <c r="E424" s="65">
        <v>0</v>
      </c>
      <c r="F424" s="65">
        <v>0</v>
      </c>
      <c r="G424" s="65">
        <v>0</v>
      </c>
      <c r="H424" s="65">
        <v>0</v>
      </c>
    </row>
    <row r="425" spans="1:8" s="3" customFormat="1" ht="12.75" x14ac:dyDescent="0.2">
      <c r="A425" s="189"/>
      <c r="B425" s="189"/>
      <c r="C425" s="66" t="s">
        <v>506</v>
      </c>
      <c r="D425" s="112">
        <f>E425+F425+G425+H425</f>
        <v>0</v>
      </c>
      <c r="E425" s="65">
        <v>0</v>
      </c>
      <c r="F425" s="65">
        <v>0</v>
      </c>
      <c r="G425" s="65">
        <v>0</v>
      </c>
      <c r="H425" s="65">
        <v>0</v>
      </c>
    </row>
    <row r="426" spans="1:8" s="3" customFormat="1" ht="12.75" x14ac:dyDescent="0.2">
      <c r="A426" s="189"/>
      <c r="B426" s="189"/>
      <c r="C426" s="66" t="s">
        <v>507</v>
      </c>
      <c r="D426" s="112">
        <f>E426+F426+G426+H426</f>
        <v>0</v>
      </c>
      <c r="E426" s="65">
        <v>0</v>
      </c>
      <c r="F426" s="65">
        <v>0</v>
      </c>
      <c r="G426" s="65">
        <v>0</v>
      </c>
      <c r="H426" s="65">
        <v>0</v>
      </c>
    </row>
    <row r="427" spans="1:8" s="15" customFormat="1" ht="30.75" customHeight="1" x14ac:dyDescent="0.2">
      <c r="A427" s="1" t="s">
        <v>541</v>
      </c>
      <c r="B427" s="197" t="s">
        <v>732</v>
      </c>
      <c r="C427" s="197"/>
      <c r="D427" s="197"/>
      <c r="E427" s="197"/>
      <c r="F427" s="197"/>
      <c r="G427" s="197"/>
      <c r="H427" s="118"/>
    </row>
    <row r="428" spans="1:8" s="3" customFormat="1" ht="12.75" x14ac:dyDescent="0.2">
      <c r="A428" s="112" t="s">
        <v>440</v>
      </c>
      <c r="B428" s="119" t="s">
        <v>441</v>
      </c>
      <c r="C428" s="160" t="s">
        <v>499</v>
      </c>
      <c r="D428" s="160"/>
      <c r="E428" s="160"/>
      <c r="F428" s="160"/>
      <c r="G428" s="160"/>
      <c r="H428" s="119"/>
    </row>
    <row r="429" spans="1:8" s="24" customFormat="1" ht="12.75" x14ac:dyDescent="0.2">
      <c r="A429" s="207" t="s">
        <v>442</v>
      </c>
      <c r="B429" s="208" t="s">
        <v>443</v>
      </c>
      <c r="C429" s="67" t="s">
        <v>502</v>
      </c>
      <c r="D429" s="121">
        <f>D430+D431+D432+D433+D434</f>
        <v>25703.5</v>
      </c>
      <c r="E429" s="121">
        <f>E430+E431+E432+E433+E434</f>
        <v>0</v>
      </c>
      <c r="F429" s="121">
        <f>F430+F431+F432+F433+F434</f>
        <v>25703.5</v>
      </c>
      <c r="G429" s="121">
        <f>G430+G431+G432+G433+G434</f>
        <v>0</v>
      </c>
      <c r="H429" s="121">
        <f>H430+H431+H432+H433+H434</f>
        <v>0</v>
      </c>
    </row>
    <row r="430" spans="1:8" s="24" customFormat="1" ht="12.75" x14ac:dyDescent="0.2">
      <c r="A430" s="207"/>
      <c r="B430" s="208"/>
      <c r="C430" s="67" t="s">
        <v>503</v>
      </c>
      <c r="D430" s="121">
        <f>D436+D442</f>
        <v>8738.7000000000007</v>
      </c>
      <c r="E430" s="121">
        <f>E436+E442</f>
        <v>0</v>
      </c>
      <c r="F430" s="121">
        <f>F436+F442</f>
        <v>8738.7000000000007</v>
      </c>
      <c r="G430" s="121">
        <f>G436</f>
        <v>0</v>
      </c>
      <c r="H430" s="121">
        <f>H436</f>
        <v>0</v>
      </c>
    </row>
    <row r="431" spans="1:8" s="24" customFormat="1" ht="12.75" x14ac:dyDescent="0.2">
      <c r="A431" s="207"/>
      <c r="B431" s="208"/>
      <c r="C431" s="67" t="s">
        <v>504</v>
      </c>
      <c r="D431" s="121">
        <f t="shared" ref="D431:F434" si="251">D437+D443</f>
        <v>8738.7000000000007</v>
      </c>
      <c r="E431" s="121">
        <f t="shared" si="251"/>
        <v>0</v>
      </c>
      <c r="F431" s="121">
        <f t="shared" si="251"/>
        <v>8738.7000000000007</v>
      </c>
      <c r="G431" s="121">
        <f>G437</f>
        <v>0</v>
      </c>
      <c r="H431" s="121">
        <f>H437</f>
        <v>0</v>
      </c>
    </row>
    <row r="432" spans="1:8" s="24" customFormat="1" ht="12.75" x14ac:dyDescent="0.2">
      <c r="A432" s="207"/>
      <c r="B432" s="208"/>
      <c r="C432" s="67" t="s">
        <v>505</v>
      </c>
      <c r="D432" s="121">
        <f>D438+D444+D450</f>
        <v>8226.1</v>
      </c>
      <c r="E432" s="121">
        <f t="shared" ref="E432:H432" si="252">E438+E444+E450</f>
        <v>0</v>
      </c>
      <c r="F432" s="121">
        <f t="shared" si="252"/>
        <v>8226.1</v>
      </c>
      <c r="G432" s="121">
        <f t="shared" si="252"/>
        <v>0</v>
      </c>
      <c r="H432" s="121">
        <f t="shared" si="252"/>
        <v>0</v>
      </c>
    </row>
    <row r="433" spans="1:8" s="24" customFormat="1" ht="12.75" x14ac:dyDescent="0.2">
      <c r="A433" s="207"/>
      <c r="B433" s="208"/>
      <c r="C433" s="67" t="s">
        <v>506</v>
      </c>
      <c r="D433" s="121">
        <f t="shared" si="251"/>
        <v>0</v>
      </c>
      <c r="E433" s="121">
        <f t="shared" si="251"/>
        <v>0</v>
      </c>
      <c r="F433" s="121">
        <f t="shared" si="251"/>
        <v>0</v>
      </c>
      <c r="G433" s="121">
        <f t="shared" ref="G433:H434" si="253">G439</f>
        <v>0</v>
      </c>
      <c r="H433" s="121">
        <f t="shared" si="253"/>
        <v>0</v>
      </c>
    </row>
    <row r="434" spans="1:8" s="24" customFormat="1" ht="12.75" x14ac:dyDescent="0.2">
      <c r="A434" s="207"/>
      <c r="B434" s="208"/>
      <c r="C434" s="67" t="s">
        <v>507</v>
      </c>
      <c r="D434" s="121">
        <f t="shared" si="251"/>
        <v>0</v>
      </c>
      <c r="E434" s="121">
        <f t="shared" si="251"/>
        <v>0</v>
      </c>
      <c r="F434" s="121">
        <f t="shared" si="251"/>
        <v>0</v>
      </c>
      <c r="G434" s="121">
        <f t="shared" si="253"/>
        <v>0</v>
      </c>
      <c r="H434" s="121">
        <f t="shared" si="253"/>
        <v>0</v>
      </c>
    </row>
    <row r="435" spans="1:8" s="3" customFormat="1" ht="12.75" x14ac:dyDescent="0.2">
      <c r="A435" s="160" t="s">
        <v>444</v>
      </c>
      <c r="B435" s="181" t="s">
        <v>445</v>
      </c>
      <c r="C435" s="66" t="s">
        <v>502</v>
      </c>
      <c r="D435" s="112">
        <f>D436+D437+D438+D439+D440</f>
        <v>17444.5</v>
      </c>
      <c r="E435" s="112">
        <f>E436+E437+E438+E439+E440</f>
        <v>0</v>
      </c>
      <c r="F435" s="112">
        <f>F436+F437+F438+F439+F440</f>
        <v>17444.5</v>
      </c>
      <c r="G435" s="112">
        <f>G436+G437+G438+G439+G440</f>
        <v>0</v>
      </c>
      <c r="H435" s="112">
        <f>H436+H437+H438+H439+H440</f>
        <v>0</v>
      </c>
    </row>
    <row r="436" spans="1:8" s="3" customFormat="1" ht="12.75" x14ac:dyDescent="0.2">
      <c r="A436" s="160"/>
      <c r="B436" s="181"/>
      <c r="C436" s="66" t="s">
        <v>503</v>
      </c>
      <c r="D436" s="112">
        <f>E436+F436+G436+H436</f>
        <v>8738.7000000000007</v>
      </c>
      <c r="E436" s="112">
        <v>0</v>
      </c>
      <c r="F436" s="112">
        <v>8738.7000000000007</v>
      </c>
      <c r="G436" s="112">
        <v>0</v>
      </c>
      <c r="H436" s="112">
        <v>0</v>
      </c>
    </row>
    <row r="437" spans="1:8" s="3" customFormat="1" ht="12.75" x14ac:dyDescent="0.2">
      <c r="A437" s="160"/>
      <c r="B437" s="181"/>
      <c r="C437" s="66" t="s">
        <v>504</v>
      </c>
      <c r="D437" s="112">
        <f>E437+F437+G437+H437</f>
        <v>8705.8000000000011</v>
      </c>
      <c r="E437" s="112">
        <v>0</v>
      </c>
      <c r="F437" s="112">
        <f>8618.7+87.1</f>
        <v>8705.8000000000011</v>
      </c>
      <c r="G437" s="112">
        <v>0</v>
      </c>
      <c r="H437" s="112">
        <v>0</v>
      </c>
    </row>
    <row r="438" spans="1:8" s="3" customFormat="1" ht="12.75" x14ac:dyDescent="0.2">
      <c r="A438" s="160"/>
      <c r="B438" s="181"/>
      <c r="C438" s="66" t="s">
        <v>505</v>
      </c>
      <c r="D438" s="112">
        <f>E438+F438+G438+H438</f>
        <v>0</v>
      </c>
      <c r="E438" s="112">
        <v>0</v>
      </c>
      <c r="F438" s="112">
        <v>0</v>
      </c>
      <c r="G438" s="112">
        <v>0</v>
      </c>
      <c r="H438" s="112">
        <v>0</v>
      </c>
    </row>
    <row r="439" spans="1:8" s="3" customFormat="1" ht="12.75" x14ac:dyDescent="0.2">
      <c r="A439" s="160"/>
      <c r="B439" s="181"/>
      <c r="C439" s="66" t="s">
        <v>506</v>
      </c>
      <c r="D439" s="112">
        <f>E439+F439+G439+H439</f>
        <v>0</v>
      </c>
      <c r="E439" s="112">
        <v>0</v>
      </c>
      <c r="F439" s="112">
        <v>0</v>
      </c>
      <c r="G439" s="112">
        <v>0</v>
      </c>
      <c r="H439" s="112">
        <v>0</v>
      </c>
    </row>
    <row r="440" spans="1:8" s="3" customFormat="1" ht="12.75" x14ac:dyDescent="0.2">
      <c r="A440" s="160"/>
      <c r="B440" s="181"/>
      <c r="C440" s="66" t="s">
        <v>507</v>
      </c>
      <c r="D440" s="112">
        <f>E440+F440+G440+H440</f>
        <v>0</v>
      </c>
      <c r="E440" s="112">
        <v>0</v>
      </c>
      <c r="F440" s="112">
        <v>0</v>
      </c>
      <c r="G440" s="112">
        <v>0</v>
      </c>
      <c r="H440" s="112">
        <v>0</v>
      </c>
    </row>
    <row r="441" spans="1:8" s="3" customFormat="1" ht="12.75" x14ac:dyDescent="0.2">
      <c r="A441" s="160" t="s">
        <v>687</v>
      </c>
      <c r="B441" s="181" t="s">
        <v>1175</v>
      </c>
      <c r="C441" s="66" t="s">
        <v>502</v>
      </c>
      <c r="D441" s="112">
        <f>D442+D443+D444+D445+D446</f>
        <v>32.9</v>
      </c>
      <c r="E441" s="112">
        <f>E442+E443+E444+E445+E446</f>
        <v>0</v>
      </c>
      <c r="F441" s="112">
        <f>F442+F443+F444+F445+F446</f>
        <v>32.9</v>
      </c>
      <c r="G441" s="112">
        <f>G442+G443+G444+G445+G446</f>
        <v>0</v>
      </c>
      <c r="H441" s="112">
        <f>H442+H443+H444+H445+H446</f>
        <v>0</v>
      </c>
    </row>
    <row r="442" spans="1:8" s="3" customFormat="1" ht="12.75" x14ac:dyDescent="0.2">
      <c r="A442" s="160"/>
      <c r="B442" s="181"/>
      <c r="C442" s="66" t="s">
        <v>503</v>
      </c>
      <c r="D442" s="112">
        <f>E442+F442+G442+H442</f>
        <v>0</v>
      </c>
      <c r="E442" s="112">
        <v>0</v>
      </c>
      <c r="F442" s="112">
        <v>0</v>
      </c>
      <c r="G442" s="112">
        <v>0</v>
      </c>
      <c r="H442" s="112">
        <v>0</v>
      </c>
    </row>
    <row r="443" spans="1:8" s="3" customFormat="1" ht="12.75" x14ac:dyDescent="0.2">
      <c r="A443" s="160"/>
      <c r="B443" s="181"/>
      <c r="C443" s="66" t="s">
        <v>504</v>
      </c>
      <c r="D443" s="112">
        <f>E443+F443+G443+H443</f>
        <v>32.9</v>
      </c>
      <c r="E443" s="112">
        <v>0</v>
      </c>
      <c r="F443" s="112">
        <v>32.9</v>
      </c>
      <c r="G443" s="112">
        <v>0</v>
      </c>
      <c r="H443" s="112">
        <v>0</v>
      </c>
    </row>
    <row r="444" spans="1:8" s="3" customFormat="1" ht="12.75" x14ac:dyDescent="0.2">
      <c r="A444" s="160"/>
      <c r="B444" s="181"/>
      <c r="C444" s="66" t="s">
        <v>505</v>
      </c>
      <c r="D444" s="112">
        <f>E444+F444+G444+H444</f>
        <v>0</v>
      </c>
      <c r="E444" s="112">
        <v>0</v>
      </c>
      <c r="F444" s="112">
        <v>0</v>
      </c>
      <c r="G444" s="112">
        <v>0</v>
      </c>
      <c r="H444" s="112">
        <v>0</v>
      </c>
    </row>
    <row r="445" spans="1:8" s="3" customFormat="1" ht="12.75" x14ac:dyDescent="0.2">
      <c r="A445" s="160"/>
      <c r="B445" s="181"/>
      <c r="C445" s="66" t="s">
        <v>506</v>
      </c>
      <c r="D445" s="112">
        <f>E445+F445+G445+H445</f>
        <v>0</v>
      </c>
      <c r="E445" s="112">
        <v>0</v>
      </c>
      <c r="F445" s="112">
        <v>0</v>
      </c>
      <c r="G445" s="112">
        <v>0</v>
      </c>
      <c r="H445" s="112">
        <v>0</v>
      </c>
    </row>
    <row r="446" spans="1:8" s="3" customFormat="1" ht="12.75" x14ac:dyDescent="0.2">
      <c r="A446" s="160"/>
      <c r="B446" s="181"/>
      <c r="C446" s="66" t="s">
        <v>507</v>
      </c>
      <c r="D446" s="112">
        <f>E446+F446+G446+H446</f>
        <v>0</v>
      </c>
      <c r="E446" s="112">
        <v>0</v>
      </c>
      <c r="F446" s="112">
        <v>0</v>
      </c>
      <c r="G446" s="112">
        <v>0</v>
      </c>
      <c r="H446" s="112">
        <v>0</v>
      </c>
    </row>
    <row r="447" spans="1:8" s="3" customFormat="1" ht="12.75" x14ac:dyDescent="0.2">
      <c r="A447" s="160" t="s">
        <v>689</v>
      </c>
      <c r="B447" s="164" t="s">
        <v>1553</v>
      </c>
      <c r="C447" s="66" t="s">
        <v>502</v>
      </c>
      <c r="D447" s="112">
        <f>D448+D449+D450+D451+D452</f>
        <v>8226.1</v>
      </c>
      <c r="E447" s="112">
        <f>E448+E449+E450+E451+E452</f>
        <v>0</v>
      </c>
      <c r="F447" s="112">
        <f>F448+F449+F450+F451+F452</f>
        <v>8226.1</v>
      </c>
      <c r="G447" s="112">
        <f>G448+G449+G450+G451+G452</f>
        <v>0</v>
      </c>
      <c r="H447" s="112">
        <f>H448+H449+H450+H451+H452</f>
        <v>0</v>
      </c>
    </row>
    <row r="448" spans="1:8" s="3" customFormat="1" ht="12.75" x14ac:dyDescent="0.2">
      <c r="A448" s="160"/>
      <c r="B448" s="165"/>
      <c r="C448" s="66" t="s">
        <v>503</v>
      </c>
      <c r="D448" s="112">
        <f>E448+F448+G448+H448</f>
        <v>0</v>
      </c>
      <c r="E448" s="112">
        <v>0</v>
      </c>
      <c r="F448" s="112">
        <v>0</v>
      </c>
      <c r="G448" s="112">
        <v>0</v>
      </c>
      <c r="H448" s="112">
        <v>0</v>
      </c>
    </row>
    <row r="449" spans="1:8" s="3" customFormat="1" ht="12.75" x14ac:dyDescent="0.2">
      <c r="A449" s="160"/>
      <c r="B449" s="165"/>
      <c r="C449" s="66" t="s">
        <v>504</v>
      </c>
      <c r="D449" s="112">
        <f>E449+F449+G449+H449</f>
        <v>0</v>
      </c>
      <c r="E449" s="112">
        <v>0</v>
      </c>
      <c r="F449" s="112">
        <v>0</v>
      </c>
      <c r="G449" s="112">
        <v>0</v>
      </c>
      <c r="H449" s="112">
        <v>0</v>
      </c>
    </row>
    <row r="450" spans="1:8" s="3" customFormat="1" ht="12.75" x14ac:dyDescent="0.2">
      <c r="A450" s="160"/>
      <c r="B450" s="165"/>
      <c r="C450" s="66" t="s">
        <v>505</v>
      </c>
      <c r="D450" s="112">
        <f>E450+F450+G450+H450</f>
        <v>8226.1</v>
      </c>
      <c r="E450" s="112">
        <v>0</v>
      </c>
      <c r="F450" s="112">
        <v>8226.1</v>
      </c>
      <c r="G450" s="112">
        <v>0</v>
      </c>
      <c r="H450" s="112">
        <v>0</v>
      </c>
    </row>
    <row r="451" spans="1:8" s="3" customFormat="1" ht="12.75" x14ac:dyDescent="0.2">
      <c r="A451" s="160"/>
      <c r="B451" s="165"/>
      <c r="C451" s="66" t="s">
        <v>506</v>
      </c>
      <c r="D451" s="112">
        <f>E451+F451+G451+H451</f>
        <v>0</v>
      </c>
      <c r="E451" s="112">
        <v>0</v>
      </c>
      <c r="F451" s="112">
        <v>0</v>
      </c>
      <c r="G451" s="112">
        <v>0</v>
      </c>
      <c r="H451" s="112">
        <v>0</v>
      </c>
    </row>
    <row r="452" spans="1:8" s="3" customFormat="1" ht="12.75" x14ac:dyDescent="0.2">
      <c r="A452" s="160"/>
      <c r="B452" s="166"/>
      <c r="C452" s="66" t="s">
        <v>507</v>
      </c>
      <c r="D452" s="112">
        <f>E452+F452+G452+H452</f>
        <v>0</v>
      </c>
      <c r="E452" s="112">
        <v>0</v>
      </c>
      <c r="F452" s="112">
        <v>0</v>
      </c>
      <c r="G452" s="112">
        <v>0</v>
      </c>
      <c r="H452" s="112">
        <v>0</v>
      </c>
    </row>
    <row r="453" spans="1:8" s="15" customFormat="1" ht="32.25" customHeight="1" x14ac:dyDescent="0.2">
      <c r="A453" s="1" t="s">
        <v>542</v>
      </c>
      <c r="B453" s="194" t="s">
        <v>733</v>
      </c>
      <c r="C453" s="195"/>
      <c r="D453" s="195"/>
      <c r="E453" s="195"/>
      <c r="F453" s="195"/>
      <c r="G453" s="195"/>
      <c r="H453" s="196"/>
    </row>
    <row r="454" spans="1:8" s="3" customFormat="1" ht="12.75" x14ac:dyDescent="0.2">
      <c r="A454" s="112" t="s">
        <v>446</v>
      </c>
      <c r="B454" s="119" t="s">
        <v>441</v>
      </c>
      <c r="C454" s="160" t="s">
        <v>499</v>
      </c>
      <c r="D454" s="160"/>
      <c r="E454" s="160"/>
      <c r="F454" s="160"/>
      <c r="G454" s="160"/>
      <c r="H454" s="119"/>
    </row>
    <row r="455" spans="1:8" s="25" customFormat="1" ht="12.75" x14ac:dyDescent="0.2">
      <c r="A455" s="207" t="s">
        <v>447</v>
      </c>
      <c r="B455" s="208" t="s">
        <v>448</v>
      </c>
      <c r="C455" s="121" t="s">
        <v>502</v>
      </c>
      <c r="D455" s="121">
        <f>D456+D457+D458+D459+D460</f>
        <v>600</v>
      </c>
      <c r="E455" s="121">
        <f>E456+E457+E458+E459+E460</f>
        <v>0</v>
      </c>
      <c r="F455" s="121">
        <f>F456+F457+F458+F459+F460</f>
        <v>600</v>
      </c>
      <c r="G455" s="121">
        <f>G456+G457+G458+G459+G460</f>
        <v>0</v>
      </c>
      <c r="H455" s="121">
        <f>H456+H457+H458+H459+H460</f>
        <v>0</v>
      </c>
    </row>
    <row r="456" spans="1:8" s="25" customFormat="1" ht="12.75" x14ac:dyDescent="0.2">
      <c r="A456" s="207"/>
      <c r="B456" s="208"/>
      <c r="C456" s="121" t="s">
        <v>503</v>
      </c>
      <c r="D456" s="121">
        <f t="shared" ref="D456:H460" si="254">D462</f>
        <v>300</v>
      </c>
      <c r="E456" s="121">
        <f t="shared" si="254"/>
        <v>0</v>
      </c>
      <c r="F456" s="121">
        <f t="shared" si="254"/>
        <v>300</v>
      </c>
      <c r="G456" s="121">
        <f t="shared" si="254"/>
        <v>0</v>
      </c>
      <c r="H456" s="121">
        <f t="shared" si="254"/>
        <v>0</v>
      </c>
    </row>
    <row r="457" spans="1:8" s="25" customFormat="1" ht="12.75" x14ac:dyDescent="0.2">
      <c r="A457" s="207"/>
      <c r="B457" s="208"/>
      <c r="C457" s="121" t="s">
        <v>504</v>
      </c>
      <c r="D457" s="121">
        <f t="shared" si="254"/>
        <v>0</v>
      </c>
      <c r="E457" s="121">
        <f t="shared" si="254"/>
        <v>0</v>
      </c>
      <c r="F457" s="121">
        <f t="shared" si="254"/>
        <v>0</v>
      </c>
      <c r="G457" s="121">
        <f t="shared" si="254"/>
        <v>0</v>
      </c>
      <c r="H457" s="121">
        <f t="shared" si="254"/>
        <v>0</v>
      </c>
    </row>
    <row r="458" spans="1:8" s="25" customFormat="1" ht="12.75" x14ac:dyDescent="0.2">
      <c r="A458" s="207"/>
      <c r="B458" s="208"/>
      <c r="C458" s="121" t="s">
        <v>505</v>
      </c>
      <c r="D458" s="121">
        <f>D464+D470</f>
        <v>300</v>
      </c>
      <c r="E458" s="121">
        <f t="shared" ref="E458:H458" si="255">E464+E470</f>
        <v>0</v>
      </c>
      <c r="F458" s="121">
        <f t="shared" si="255"/>
        <v>300</v>
      </c>
      <c r="G458" s="121">
        <f t="shared" si="255"/>
        <v>0</v>
      </c>
      <c r="H458" s="121">
        <f t="shared" si="255"/>
        <v>0</v>
      </c>
    </row>
    <row r="459" spans="1:8" s="25" customFormat="1" ht="12.75" x14ac:dyDescent="0.2">
      <c r="A459" s="207"/>
      <c r="B459" s="208"/>
      <c r="C459" s="121" t="s">
        <v>506</v>
      </c>
      <c r="D459" s="121">
        <f t="shared" si="254"/>
        <v>0</v>
      </c>
      <c r="E459" s="121">
        <f t="shared" si="254"/>
        <v>0</v>
      </c>
      <c r="F459" s="121">
        <f t="shared" si="254"/>
        <v>0</v>
      </c>
      <c r="G459" s="121">
        <f t="shared" si="254"/>
        <v>0</v>
      </c>
      <c r="H459" s="121">
        <f t="shared" si="254"/>
        <v>0</v>
      </c>
    </row>
    <row r="460" spans="1:8" s="25" customFormat="1" ht="12.75" x14ac:dyDescent="0.2">
      <c r="A460" s="207"/>
      <c r="B460" s="208"/>
      <c r="C460" s="121" t="s">
        <v>507</v>
      </c>
      <c r="D460" s="121">
        <f t="shared" si="254"/>
        <v>0</v>
      </c>
      <c r="E460" s="121">
        <f t="shared" si="254"/>
        <v>0</v>
      </c>
      <c r="F460" s="121">
        <f t="shared" si="254"/>
        <v>0</v>
      </c>
      <c r="G460" s="121">
        <f t="shared" si="254"/>
        <v>0</v>
      </c>
      <c r="H460" s="121">
        <f t="shared" si="254"/>
        <v>0</v>
      </c>
    </row>
    <row r="461" spans="1:8" s="3" customFormat="1" ht="12.75" x14ac:dyDescent="0.2">
      <c r="A461" s="160" t="s">
        <v>449</v>
      </c>
      <c r="B461" s="181" t="s">
        <v>450</v>
      </c>
      <c r="C461" s="112" t="s">
        <v>502</v>
      </c>
      <c r="D461" s="112">
        <f>D462+D463+D464+D465+D466</f>
        <v>300</v>
      </c>
      <c r="E461" s="112">
        <f>E462+E463+E464+E465+E466</f>
        <v>0</v>
      </c>
      <c r="F461" s="112">
        <f>F462+F463+F464+F465+F466</f>
        <v>300</v>
      </c>
      <c r="G461" s="112">
        <f>G462+G463+G464+G465+G466</f>
        <v>0</v>
      </c>
      <c r="H461" s="112">
        <f>H462+H463+H464+H465+H466</f>
        <v>0</v>
      </c>
    </row>
    <row r="462" spans="1:8" s="3" customFormat="1" ht="12.75" x14ac:dyDescent="0.2">
      <c r="A462" s="160"/>
      <c r="B462" s="181"/>
      <c r="C462" s="112" t="s">
        <v>503</v>
      </c>
      <c r="D462" s="112">
        <f>E462+F462+G462+H462</f>
        <v>300</v>
      </c>
      <c r="E462" s="112">
        <v>0</v>
      </c>
      <c r="F462" s="112">
        <v>300</v>
      </c>
      <c r="G462" s="112">
        <v>0</v>
      </c>
      <c r="H462" s="112">
        <v>0</v>
      </c>
    </row>
    <row r="463" spans="1:8" s="3" customFormat="1" ht="12.75" x14ac:dyDescent="0.2">
      <c r="A463" s="160"/>
      <c r="B463" s="181"/>
      <c r="C463" s="112" t="s">
        <v>504</v>
      </c>
      <c r="D463" s="112">
        <f>E463+F463+G463+H463</f>
        <v>0</v>
      </c>
      <c r="E463" s="112">
        <v>0</v>
      </c>
      <c r="F463" s="112">
        <v>0</v>
      </c>
      <c r="G463" s="112">
        <v>0</v>
      </c>
      <c r="H463" s="112">
        <v>0</v>
      </c>
    </row>
    <row r="464" spans="1:8" s="3" customFormat="1" ht="12.75" x14ac:dyDescent="0.2">
      <c r="A464" s="160"/>
      <c r="B464" s="181"/>
      <c r="C464" s="112" t="s">
        <v>505</v>
      </c>
      <c r="D464" s="112">
        <f>E464+F464+G464+H464</f>
        <v>0</v>
      </c>
      <c r="E464" s="112">
        <v>0</v>
      </c>
      <c r="F464" s="112">
        <v>0</v>
      </c>
      <c r="G464" s="112">
        <v>0</v>
      </c>
      <c r="H464" s="112">
        <v>0</v>
      </c>
    </row>
    <row r="465" spans="1:10" s="3" customFormat="1" ht="12.75" x14ac:dyDescent="0.2">
      <c r="A465" s="160"/>
      <c r="B465" s="181"/>
      <c r="C465" s="112" t="s">
        <v>506</v>
      </c>
      <c r="D465" s="112">
        <f>E465+F465+G465+H465</f>
        <v>0</v>
      </c>
      <c r="E465" s="112">
        <v>0</v>
      </c>
      <c r="F465" s="112">
        <v>0</v>
      </c>
      <c r="G465" s="112">
        <v>0</v>
      </c>
      <c r="H465" s="112">
        <v>0</v>
      </c>
    </row>
    <row r="466" spans="1:10" s="3" customFormat="1" ht="12.75" x14ac:dyDescent="0.2">
      <c r="A466" s="160"/>
      <c r="B466" s="181"/>
      <c r="C466" s="112" t="s">
        <v>507</v>
      </c>
      <c r="D466" s="112">
        <f>E466+F466+G466+H466</f>
        <v>0</v>
      </c>
      <c r="E466" s="112">
        <v>0</v>
      </c>
      <c r="F466" s="112">
        <v>0</v>
      </c>
      <c r="G466" s="112">
        <v>0</v>
      </c>
      <c r="H466" s="112">
        <v>0</v>
      </c>
    </row>
    <row r="467" spans="1:10" s="3" customFormat="1" ht="12.75" x14ac:dyDescent="0.2">
      <c r="A467" s="160" t="s">
        <v>302</v>
      </c>
      <c r="B467" s="181" t="s">
        <v>1151</v>
      </c>
      <c r="C467" s="112" t="s">
        <v>502</v>
      </c>
      <c r="D467" s="112">
        <f>D468+D469+D470+D471+D472</f>
        <v>300</v>
      </c>
      <c r="E467" s="112">
        <f>E468+E469+E470+E471+E472</f>
        <v>0</v>
      </c>
      <c r="F467" s="112">
        <f>F468+F469+F470+F471+F472</f>
        <v>300</v>
      </c>
      <c r="G467" s="112">
        <f>G468+G469+G470+G471+G472</f>
        <v>0</v>
      </c>
      <c r="H467" s="112">
        <f>H468+H469+H470+H471+H472</f>
        <v>0</v>
      </c>
    </row>
    <row r="468" spans="1:10" s="3" customFormat="1" ht="12.75" x14ac:dyDescent="0.2">
      <c r="A468" s="160"/>
      <c r="B468" s="181"/>
      <c r="C468" s="112" t="s">
        <v>503</v>
      </c>
      <c r="D468" s="112">
        <f>E468+F468+G468+H468</f>
        <v>0</v>
      </c>
      <c r="E468" s="112">
        <v>0</v>
      </c>
      <c r="F468" s="112">
        <v>0</v>
      </c>
      <c r="G468" s="112">
        <v>0</v>
      </c>
      <c r="H468" s="112">
        <v>0</v>
      </c>
    </row>
    <row r="469" spans="1:10" s="3" customFormat="1" ht="12.75" x14ac:dyDescent="0.2">
      <c r="A469" s="160"/>
      <c r="B469" s="181"/>
      <c r="C469" s="112" t="s">
        <v>504</v>
      </c>
      <c r="D469" s="112">
        <f>E469+F469+G469+H469</f>
        <v>0</v>
      </c>
      <c r="E469" s="112">
        <v>0</v>
      </c>
      <c r="F469" s="112">
        <v>0</v>
      </c>
      <c r="G469" s="112">
        <v>0</v>
      </c>
      <c r="H469" s="112">
        <v>0</v>
      </c>
    </row>
    <row r="470" spans="1:10" s="3" customFormat="1" ht="12.75" x14ac:dyDescent="0.2">
      <c r="A470" s="160"/>
      <c r="B470" s="181"/>
      <c r="C470" s="112" t="s">
        <v>505</v>
      </c>
      <c r="D470" s="112">
        <f>E470+F470+G470+H470</f>
        <v>300</v>
      </c>
      <c r="E470" s="112">
        <v>0</v>
      </c>
      <c r="F470" s="112">
        <v>300</v>
      </c>
      <c r="G470" s="112">
        <v>0</v>
      </c>
      <c r="H470" s="112">
        <v>0</v>
      </c>
    </row>
    <row r="471" spans="1:10" s="3" customFormat="1" ht="12.75" x14ac:dyDescent="0.2">
      <c r="A471" s="160"/>
      <c r="B471" s="181"/>
      <c r="C471" s="112" t="s">
        <v>506</v>
      </c>
      <c r="D471" s="112">
        <f>E471+F471+G471+H471</f>
        <v>0</v>
      </c>
      <c r="E471" s="112">
        <v>0</v>
      </c>
      <c r="F471" s="112">
        <v>0</v>
      </c>
      <c r="G471" s="112">
        <v>0</v>
      </c>
      <c r="H471" s="112">
        <v>0</v>
      </c>
    </row>
    <row r="472" spans="1:10" s="3" customFormat="1" ht="12.75" x14ac:dyDescent="0.2">
      <c r="A472" s="160"/>
      <c r="B472" s="181"/>
      <c r="C472" s="112" t="s">
        <v>507</v>
      </c>
      <c r="D472" s="112">
        <f>E472+F472+G472+H472</f>
        <v>0</v>
      </c>
      <c r="E472" s="112">
        <v>0</v>
      </c>
      <c r="F472" s="112">
        <v>0</v>
      </c>
      <c r="G472" s="112">
        <v>0</v>
      </c>
      <c r="H472" s="112">
        <v>0</v>
      </c>
    </row>
    <row r="473" spans="1:10" s="28" customFormat="1" ht="15" x14ac:dyDescent="0.25">
      <c r="A473" s="190"/>
      <c r="B473" s="227" t="s">
        <v>451</v>
      </c>
      <c r="C473" s="117" t="s">
        <v>502</v>
      </c>
      <c r="D473" s="26">
        <f>D11+D67+D117+D167+D415+D429+D455</f>
        <v>80414</v>
      </c>
      <c r="E473" s="26">
        <f>E11+E67+E117+E167+E415+E429+E455</f>
        <v>0</v>
      </c>
      <c r="F473" s="26">
        <f>F11+F67+F117+F167+F415+F429+F455</f>
        <v>80414</v>
      </c>
      <c r="G473" s="26">
        <f>G11+G67+G117+G167+G415+G429+G455</f>
        <v>0</v>
      </c>
      <c r="H473" s="26">
        <f>H11+H67+H117+H167+H415+H429+H455</f>
        <v>0</v>
      </c>
      <c r="I473" s="27"/>
    </row>
    <row r="474" spans="1:10" s="28" customFormat="1" ht="15" x14ac:dyDescent="0.25">
      <c r="A474" s="190"/>
      <c r="B474" s="227"/>
      <c r="C474" s="117" t="s">
        <v>503</v>
      </c>
      <c r="D474" s="26">
        <f>D12+D68+D118+D168+D416+D430+D456</f>
        <v>16350.6</v>
      </c>
      <c r="E474" s="26">
        <f t="shared" ref="E474:H474" si="256">E12+E68+E118+E168+E416+E430+E456</f>
        <v>0</v>
      </c>
      <c r="F474" s="26">
        <f t="shared" si="256"/>
        <v>16350.6</v>
      </c>
      <c r="G474" s="26">
        <f t="shared" si="256"/>
        <v>0</v>
      </c>
      <c r="H474" s="26">
        <f t="shared" si="256"/>
        <v>0</v>
      </c>
    </row>
    <row r="475" spans="1:10" s="28" customFormat="1" ht="15" x14ac:dyDescent="0.25">
      <c r="A475" s="190"/>
      <c r="B475" s="227"/>
      <c r="C475" s="117" t="s">
        <v>504</v>
      </c>
      <c r="D475" s="26">
        <f>D13+D69+D119+D169+D417+D431+D457</f>
        <v>13469.800000000001</v>
      </c>
      <c r="E475" s="26">
        <f t="shared" ref="E475:H478" si="257">E13+E69+E119+E169+E417+E431+E457</f>
        <v>0</v>
      </c>
      <c r="F475" s="26">
        <f t="shared" si="257"/>
        <v>13469.800000000001</v>
      </c>
      <c r="G475" s="26">
        <f t="shared" si="257"/>
        <v>0</v>
      </c>
      <c r="H475" s="26">
        <f t="shared" si="257"/>
        <v>0</v>
      </c>
      <c r="I475" s="27"/>
      <c r="J475" s="27"/>
    </row>
    <row r="476" spans="1:10" s="28" customFormat="1" ht="15" x14ac:dyDescent="0.25">
      <c r="A476" s="190"/>
      <c r="B476" s="227"/>
      <c r="C476" s="117" t="s">
        <v>505</v>
      </c>
      <c r="D476" s="26">
        <f>D14+D70+D120+D170+D418+D432+D458</f>
        <v>43393.599999999999</v>
      </c>
      <c r="E476" s="26">
        <f t="shared" si="257"/>
        <v>0</v>
      </c>
      <c r="F476" s="26">
        <f t="shared" si="257"/>
        <v>43393.599999999999</v>
      </c>
      <c r="G476" s="26">
        <f t="shared" si="257"/>
        <v>0</v>
      </c>
      <c r="H476" s="26">
        <f t="shared" si="257"/>
        <v>0</v>
      </c>
    </row>
    <row r="477" spans="1:10" s="28" customFormat="1" ht="15" x14ac:dyDescent="0.25">
      <c r="A477" s="190"/>
      <c r="B477" s="227"/>
      <c r="C477" s="117" t="s">
        <v>506</v>
      </c>
      <c r="D477" s="26">
        <f>D15+D71+D121+D171+D419+D433+D459</f>
        <v>3600</v>
      </c>
      <c r="E477" s="26">
        <f t="shared" si="257"/>
        <v>0</v>
      </c>
      <c r="F477" s="26">
        <f t="shared" si="257"/>
        <v>3600</v>
      </c>
      <c r="G477" s="26">
        <f t="shared" si="257"/>
        <v>0</v>
      </c>
      <c r="H477" s="26">
        <f t="shared" si="257"/>
        <v>0</v>
      </c>
    </row>
    <row r="478" spans="1:10" s="28" customFormat="1" ht="15" x14ac:dyDescent="0.25">
      <c r="A478" s="190"/>
      <c r="B478" s="227"/>
      <c r="C478" s="117" t="s">
        <v>507</v>
      </c>
      <c r="D478" s="26">
        <f>D16+D72+D122+D172+D420+D434+D460</f>
        <v>3600</v>
      </c>
      <c r="E478" s="26">
        <f t="shared" si="257"/>
        <v>0</v>
      </c>
      <c r="F478" s="26">
        <f t="shared" si="257"/>
        <v>3600</v>
      </c>
      <c r="G478" s="26">
        <f t="shared" si="257"/>
        <v>0</v>
      </c>
      <c r="H478" s="26">
        <f t="shared" si="257"/>
        <v>0</v>
      </c>
    </row>
    <row r="479" spans="1:10" s="14" customFormat="1" ht="15.75" x14ac:dyDescent="0.25">
      <c r="A479" s="127"/>
      <c r="B479" s="228" t="s">
        <v>204</v>
      </c>
      <c r="C479" s="228"/>
      <c r="D479" s="228"/>
      <c r="E479" s="228"/>
      <c r="F479" s="228"/>
      <c r="G479" s="228"/>
      <c r="H479" s="228"/>
    </row>
    <row r="480" spans="1:10" s="15" customFormat="1" ht="32.25" customHeight="1" x14ac:dyDescent="0.2">
      <c r="A480" s="16" t="s">
        <v>538</v>
      </c>
      <c r="B480" s="210" t="s">
        <v>934</v>
      </c>
      <c r="C480" s="210"/>
      <c r="D480" s="210"/>
      <c r="E480" s="210"/>
      <c r="F480" s="210"/>
      <c r="G480" s="210"/>
      <c r="H480" s="210"/>
    </row>
    <row r="481" spans="1:8" s="3" customFormat="1" ht="12.75" x14ac:dyDescent="0.2">
      <c r="A481" s="122" t="s">
        <v>497</v>
      </c>
      <c r="B481" s="115" t="s">
        <v>498</v>
      </c>
      <c r="C481" s="178" t="s">
        <v>499</v>
      </c>
      <c r="D481" s="178"/>
      <c r="E481" s="178"/>
      <c r="F481" s="178"/>
      <c r="G481" s="178"/>
      <c r="H481" s="178"/>
    </row>
    <row r="482" spans="1:8" s="24" customFormat="1" ht="12.75" x14ac:dyDescent="0.2">
      <c r="A482" s="207" t="s">
        <v>500</v>
      </c>
      <c r="B482" s="208" t="s">
        <v>933</v>
      </c>
      <c r="C482" s="121" t="s">
        <v>502</v>
      </c>
      <c r="D482" s="29">
        <f>D483+D484+D485+D486+D487</f>
        <v>18912.599999999999</v>
      </c>
      <c r="E482" s="29">
        <f t="shared" ref="E482:H482" si="258">E483+E484+E485+E486+E487</f>
        <v>0</v>
      </c>
      <c r="F482" s="29">
        <f t="shared" si="258"/>
        <v>17018.099999999999</v>
      </c>
      <c r="G482" s="29">
        <f t="shared" si="258"/>
        <v>0</v>
      </c>
      <c r="H482" s="29">
        <f t="shared" si="258"/>
        <v>1894.5</v>
      </c>
    </row>
    <row r="483" spans="1:8" s="24" customFormat="1" ht="12.75" x14ac:dyDescent="0.2">
      <c r="A483" s="207"/>
      <c r="B483" s="208"/>
      <c r="C483" s="121" t="s">
        <v>503</v>
      </c>
      <c r="D483" s="29">
        <f>D489+D495+D501+D507+D513+D519+D525+D531+D537+D543+D549+D555+D561+D567+D573+D579+D585+D591+D597+D603+D609</f>
        <v>4112.8</v>
      </c>
      <c r="E483" s="29">
        <f t="shared" ref="E483:H483" si="259">E489+E495+E501+E507+E513+E519+E525+E531+E537+E543+E549+E555+E561+E567+E573+E579+E585+E591+E597+E603+E609</f>
        <v>0</v>
      </c>
      <c r="F483" s="29">
        <f t="shared" si="259"/>
        <v>3068.2999999999997</v>
      </c>
      <c r="G483" s="29">
        <f t="shared" si="259"/>
        <v>0</v>
      </c>
      <c r="H483" s="29">
        <f t="shared" si="259"/>
        <v>1044.5</v>
      </c>
    </row>
    <row r="484" spans="1:8" s="24" customFormat="1" ht="12.75" x14ac:dyDescent="0.2">
      <c r="A484" s="207"/>
      <c r="B484" s="208"/>
      <c r="C484" s="121" t="s">
        <v>504</v>
      </c>
      <c r="D484" s="29">
        <f>D490+D496+D502+D508+D514+D520+D526+D532+D538+D544+D550+D556+D562+D568+D574+D580+D586+D592+D598+D604+D610+D616</f>
        <v>6950</v>
      </c>
      <c r="E484" s="29">
        <f>E490+E496+E502+E508+E514+E520+E526+E532+E538+E544+E550+E556+E562+E568+E574+E580+E586+E592+E598+E604+E610+E616</f>
        <v>0</v>
      </c>
      <c r="F484" s="29">
        <f>F490+F496+F502+F508+F514+F520+F526+F532+F538+F544+F550+F556+F562+F568+F574+F580+F586+F592+F598+F604+F610+F616</f>
        <v>6100</v>
      </c>
      <c r="G484" s="29">
        <f>G490+G496+G502+G508+G514+G520+G526+G532+G538+G544+G550+G556+G562+G568+G574+G580+G586+G592+G598+G604+G610+G616</f>
        <v>0</v>
      </c>
      <c r="H484" s="29">
        <f>H490+H496+H502+H508+H514+H520+H526+H532+H538+H544+H550+H556+H562+H568+H574+H580+H586+H592+H598+H604+H610+H616</f>
        <v>850</v>
      </c>
    </row>
    <row r="485" spans="1:8" s="24" customFormat="1" ht="12.75" x14ac:dyDescent="0.2">
      <c r="A485" s="207"/>
      <c r="B485" s="208"/>
      <c r="C485" s="121" t="s">
        <v>505</v>
      </c>
      <c r="D485" s="29">
        <f>D491+D497+D503+D509+D515+D521+D527+D533+D539+D545+D551+D557+D563+D569+D575+D581+D587+D593+D599+D605+D611+D617</f>
        <v>4849.8</v>
      </c>
      <c r="E485" s="29">
        <f t="shared" ref="E485:H485" si="260">E491+E497+E503+E509+E515+E521+E527+E533+E539+E545+E551+E557+E563+E569+E575+E581+E587+E593+E599+E605+E611+E617</f>
        <v>0</v>
      </c>
      <c r="F485" s="29">
        <f t="shared" si="260"/>
        <v>4849.8</v>
      </c>
      <c r="G485" s="29">
        <f t="shared" si="260"/>
        <v>0</v>
      </c>
      <c r="H485" s="29">
        <f t="shared" si="260"/>
        <v>0</v>
      </c>
    </row>
    <row r="486" spans="1:8" s="24" customFormat="1" ht="12.75" x14ac:dyDescent="0.2">
      <c r="A486" s="207"/>
      <c r="B486" s="208"/>
      <c r="C486" s="121" t="s">
        <v>506</v>
      </c>
      <c r="D486" s="29">
        <f>D492+D498+D504+D510+D516+D522+D528+D534+D540+D546+D552+D558+D564+D570+D576+D582+D588+D594+D600+D606+D612+D618</f>
        <v>0</v>
      </c>
      <c r="E486" s="29">
        <f t="shared" ref="E486:H487" si="261">E492+E498+E504+E510+E516+E522+E528+E534+E540+E546+E552+E558+E564+E570+E576+E582+E588+E594+E600+E606+E612</f>
        <v>0</v>
      </c>
      <c r="F486" s="29">
        <f t="shared" si="261"/>
        <v>0</v>
      </c>
      <c r="G486" s="29">
        <f t="shared" si="261"/>
        <v>0</v>
      </c>
      <c r="H486" s="29">
        <f t="shared" si="261"/>
        <v>0</v>
      </c>
    </row>
    <row r="487" spans="1:8" s="24" customFormat="1" ht="45" customHeight="1" x14ac:dyDescent="0.2">
      <c r="A487" s="207"/>
      <c r="B487" s="208"/>
      <c r="C487" s="121" t="s">
        <v>507</v>
      </c>
      <c r="D487" s="29">
        <v>3000</v>
      </c>
      <c r="E487" s="29">
        <f t="shared" si="261"/>
        <v>0</v>
      </c>
      <c r="F487" s="29">
        <v>3000</v>
      </c>
      <c r="G487" s="29">
        <f t="shared" si="261"/>
        <v>0</v>
      </c>
      <c r="H487" s="29">
        <f t="shared" si="261"/>
        <v>0</v>
      </c>
    </row>
    <row r="488" spans="1:8" s="3" customFormat="1" ht="12.75" customHeight="1" x14ac:dyDescent="0.2">
      <c r="A488" s="209" t="s">
        <v>508</v>
      </c>
      <c r="B488" s="149" t="s">
        <v>205</v>
      </c>
      <c r="C488" s="51" t="s">
        <v>502</v>
      </c>
      <c r="D488" s="5">
        <f>D489+D490+D491+D492+D493</f>
        <v>297.10000000000002</v>
      </c>
      <c r="E488" s="5">
        <f t="shared" ref="E488:H488" si="262">E489+E490+E491+E492+E493</f>
        <v>0</v>
      </c>
      <c r="F488" s="5">
        <f t="shared" si="262"/>
        <v>297.10000000000002</v>
      </c>
      <c r="G488" s="5">
        <f t="shared" si="262"/>
        <v>0</v>
      </c>
      <c r="H488" s="5">
        <f t="shared" si="262"/>
        <v>0</v>
      </c>
    </row>
    <row r="489" spans="1:8" ht="12.75" x14ac:dyDescent="0.2">
      <c r="A489" s="209"/>
      <c r="B489" s="149"/>
      <c r="C489" s="122" t="s">
        <v>503</v>
      </c>
      <c r="D489" s="6">
        <f>E489+F489+G489+H489</f>
        <v>150</v>
      </c>
      <c r="E489" s="6">
        <v>0</v>
      </c>
      <c r="F489" s="110">
        <v>150</v>
      </c>
      <c r="G489" s="6">
        <v>0</v>
      </c>
      <c r="H489" s="6">
        <v>0</v>
      </c>
    </row>
    <row r="490" spans="1:8" ht="12.75" x14ac:dyDescent="0.2">
      <c r="A490" s="209"/>
      <c r="B490" s="149"/>
      <c r="C490" s="122" t="s">
        <v>504</v>
      </c>
      <c r="D490" s="6">
        <f>E490+F490+G490+H490</f>
        <v>147.1</v>
      </c>
      <c r="E490" s="6">
        <v>0</v>
      </c>
      <c r="F490" s="110">
        <v>147.1</v>
      </c>
      <c r="G490" s="6">
        <v>0</v>
      </c>
      <c r="H490" s="6">
        <v>0</v>
      </c>
    </row>
    <row r="491" spans="1:8" ht="12.75" x14ac:dyDescent="0.2">
      <c r="A491" s="209"/>
      <c r="B491" s="149"/>
      <c r="C491" s="122" t="s">
        <v>505</v>
      </c>
      <c r="D491" s="6">
        <f t="shared" ref="D491:D493" si="263">E491+F491+G491+H491</f>
        <v>0</v>
      </c>
      <c r="E491" s="6">
        <v>0</v>
      </c>
      <c r="F491" s="6">
        <v>0</v>
      </c>
      <c r="G491" s="6">
        <v>0</v>
      </c>
      <c r="H491" s="6">
        <v>0</v>
      </c>
    </row>
    <row r="492" spans="1:8" ht="12.75" x14ac:dyDescent="0.2">
      <c r="A492" s="209"/>
      <c r="B492" s="149"/>
      <c r="C492" s="122" t="s">
        <v>506</v>
      </c>
      <c r="D492" s="6">
        <f t="shared" si="263"/>
        <v>0</v>
      </c>
      <c r="E492" s="6">
        <v>0</v>
      </c>
      <c r="F492" s="6">
        <v>0</v>
      </c>
      <c r="G492" s="6">
        <v>0</v>
      </c>
      <c r="H492" s="6">
        <v>0</v>
      </c>
    </row>
    <row r="493" spans="1:8" ht="12.75" x14ac:dyDescent="0.2">
      <c r="A493" s="209"/>
      <c r="B493" s="149"/>
      <c r="C493" s="122" t="s">
        <v>507</v>
      </c>
      <c r="D493" s="6">
        <f t="shared" si="263"/>
        <v>0</v>
      </c>
      <c r="E493" s="6">
        <v>0</v>
      </c>
      <c r="F493" s="6">
        <v>0</v>
      </c>
      <c r="G493" s="6">
        <v>0</v>
      </c>
      <c r="H493" s="6">
        <v>0</v>
      </c>
    </row>
    <row r="494" spans="1:8" ht="12.75" customHeight="1" x14ac:dyDescent="0.2">
      <c r="A494" s="209" t="s">
        <v>510</v>
      </c>
      <c r="B494" s="149" t="s">
        <v>716</v>
      </c>
      <c r="C494" s="51" t="s">
        <v>502</v>
      </c>
      <c r="D494" s="5">
        <f>D495+D496+D497+D498+D499</f>
        <v>297.10000000000002</v>
      </c>
      <c r="E494" s="5">
        <f t="shared" ref="E494" si="264">E495+E496+E497+E498+E499</f>
        <v>0</v>
      </c>
      <c r="F494" s="5">
        <f t="shared" ref="F494" si="265">F495+F496+F497+F498+F499</f>
        <v>297.10000000000002</v>
      </c>
      <c r="G494" s="5">
        <f t="shared" ref="G494" si="266">G495+G496+G497+G498+G499</f>
        <v>0</v>
      </c>
      <c r="H494" s="5">
        <f t="shared" ref="H494" si="267">H495+H496+H497+H498+H499</f>
        <v>0</v>
      </c>
    </row>
    <row r="495" spans="1:8" ht="12.75" x14ac:dyDescent="0.2">
      <c r="A495" s="209"/>
      <c r="B495" s="149"/>
      <c r="C495" s="122" t="s">
        <v>503</v>
      </c>
      <c r="D495" s="6">
        <f>E495+F495+G495+H495</f>
        <v>150</v>
      </c>
      <c r="E495" s="6">
        <v>0</v>
      </c>
      <c r="F495" s="110">
        <v>150</v>
      </c>
      <c r="G495" s="6">
        <v>0</v>
      </c>
      <c r="H495" s="6">
        <v>0</v>
      </c>
    </row>
    <row r="496" spans="1:8" ht="12.75" x14ac:dyDescent="0.2">
      <c r="A496" s="209"/>
      <c r="B496" s="149"/>
      <c r="C496" s="122" t="s">
        <v>504</v>
      </c>
      <c r="D496" s="6">
        <f>E496+F496+G496+H496</f>
        <v>147.1</v>
      </c>
      <c r="E496" s="6">
        <v>0</v>
      </c>
      <c r="F496" s="110">
        <v>147.1</v>
      </c>
      <c r="G496" s="6">
        <v>0</v>
      </c>
      <c r="H496" s="6">
        <v>0</v>
      </c>
    </row>
    <row r="497" spans="1:8" ht="12.75" x14ac:dyDescent="0.2">
      <c r="A497" s="209"/>
      <c r="B497" s="149"/>
      <c r="C497" s="122" t="s">
        <v>505</v>
      </c>
      <c r="D497" s="6">
        <f t="shared" ref="D497:D499" si="268">E497+F497+G497+H497</f>
        <v>0</v>
      </c>
      <c r="E497" s="6">
        <v>0</v>
      </c>
      <c r="F497" s="6">
        <v>0</v>
      </c>
      <c r="G497" s="6">
        <v>0</v>
      </c>
      <c r="H497" s="6">
        <v>0</v>
      </c>
    </row>
    <row r="498" spans="1:8" ht="12.75" x14ac:dyDescent="0.2">
      <c r="A498" s="209"/>
      <c r="B498" s="149"/>
      <c r="C498" s="122" t="s">
        <v>506</v>
      </c>
      <c r="D498" s="6">
        <f t="shared" si="268"/>
        <v>0</v>
      </c>
      <c r="E498" s="6">
        <v>0</v>
      </c>
      <c r="F498" s="6">
        <v>0</v>
      </c>
      <c r="G498" s="6">
        <v>0</v>
      </c>
      <c r="H498" s="6">
        <v>0</v>
      </c>
    </row>
    <row r="499" spans="1:8" ht="12.75" x14ac:dyDescent="0.2">
      <c r="A499" s="209"/>
      <c r="B499" s="149"/>
      <c r="C499" s="122" t="s">
        <v>507</v>
      </c>
      <c r="D499" s="6">
        <f t="shared" si="268"/>
        <v>0</v>
      </c>
      <c r="E499" s="6">
        <v>0</v>
      </c>
      <c r="F499" s="6">
        <v>0</v>
      </c>
      <c r="G499" s="6">
        <v>0</v>
      </c>
      <c r="H499" s="6">
        <v>0</v>
      </c>
    </row>
    <row r="500" spans="1:8" ht="12.75" customHeight="1" x14ac:dyDescent="0.2">
      <c r="A500" s="209" t="s">
        <v>546</v>
      </c>
      <c r="B500" s="149" t="s">
        <v>717</v>
      </c>
      <c r="C500" s="51" t="s">
        <v>502</v>
      </c>
      <c r="D500" s="5">
        <f>D501+D502+D503+D504+D505</f>
        <v>150</v>
      </c>
      <c r="E500" s="5">
        <f t="shared" ref="E500" si="269">E501+E502+E503+E504+E505</f>
        <v>0</v>
      </c>
      <c r="F500" s="5">
        <f t="shared" ref="F500" si="270">F501+F502+F503+F504+F505</f>
        <v>150</v>
      </c>
      <c r="G500" s="5">
        <f t="shared" ref="G500" si="271">G501+G502+G503+G504+G505</f>
        <v>0</v>
      </c>
      <c r="H500" s="5">
        <f t="shared" ref="H500" si="272">H501+H502+H503+H504+H505</f>
        <v>0</v>
      </c>
    </row>
    <row r="501" spans="1:8" ht="12.75" x14ac:dyDescent="0.2">
      <c r="A501" s="209"/>
      <c r="B501" s="149"/>
      <c r="C501" s="122" t="s">
        <v>503</v>
      </c>
      <c r="D501" s="6">
        <f>E501+F501+G501+H501</f>
        <v>150</v>
      </c>
      <c r="E501" s="6">
        <v>0</v>
      </c>
      <c r="F501" s="110">
        <v>150</v>
      </c>
      <c r="G501" s="6">
        <v>0</v>
      </c>
      <c r="H501" s="6">
        <v>0</v>
      </c>
    </row>
    <row r="502" spans="1:8" ht="12.75" x14ac:dyDescent="0.2">
      <c r="A502" s="209"/>
      <c r="B502" s="149"/>
      <c r="C502" s="122" t="s">
        <v>504</v>
      </c>
      <c r="D502" s="6">
        <f>E502+F502+G502+H502</f>
        <v>0</v>
      </c>
      <c r="E502" s="6">
        <v>0</v>
      </c>
      <c r="F502" s="6">
        <v>0</v>
      </c>
      <c r="G502" s="6">
        <v>0</v>
      </c>
      <c r="H502" s="6">
        <v>0</v>
      </c>
    </row>
    <row r="503" spans="1:8" ht="12.75" x14ac:dyDescent="0.2">
      <c r="A503" s="209"/>
      <c r="B503" s="149"/>
      <c r="C503" s="122" t="s">
        <v>505</v>
      </c>
      <c r="D503" s="6">
        <f t="shared" ref="D503:D505" si="273">E503+F503+G503+H503</f>
        <v>0</v>
      </c>
      <c r="E503" s="6">
        <v>0</v>
      </c>
      <c r="F503" s="6">
        <v>0</v>
      </c>
      <c r="G503" s="6">
        <v>0</v>
      </c>
      <c r="H503" s="6">
        <v>0</v>
      </c>
    </row>
    <row r="504" spans="1:8" ht="12.75" x14ac:dyDescent="0.2">
      <c r="A504" s="209"/>
      <c r="B504" s="149"/>
      <c r="C504" s="122" t="s">
        <v>506</v>
      </c>
      <c r="D504" s="6">
        <f t="shared" si="273"/>
        <v>0</v>
      </c>
      <c r="E504" s="6">
        <v>0</v>
      </c>
      <c r="F504" s="6">
        <v>0</v>
      </c>
      <c r="G504" s="6">
        <v>0</v>
      </c>
      <c r="H504" s="6">
        <v>0</v>
      </c>
    </row>
    <row r="505" spans="1:8" ht="12.75" x14ac:dyDescent="0.2">
      <c r="A505" s="209"/>
      <c r="B505" s="149"/>
      <c r="C505" s="122" t="s">
        <v>507</v>
      </c>
      <c r="D505" s="6">
        <f t="shared" si="273"/>
        <v>0</v>
      </c>
      <c r="E505" s="6">
        <v>0</v>
      </c>
      <c r="F505" s="6">
        <v>0</v>
      </c>
      <c r="G505" s="6">
        <v>0</v>
      </c>
      <c r="H505" s="6">
        <v>0</v>
      </c>
    </row>
    <row r="506" spans="1:8" ht="12.75" customHeight="1" x14ac:dyDescent="0.2">
      <c r="A506" s="209" t="s">
        <v>547</v>
      </c>
      <c r="B506" s="149" t="s">
        <v>718</v>
      </c>
      <c r="C506" s="51" t="s">
        <v>502</v>
      </c>
      <c r="D506" s="5">
        <f>D507+D508+D509+D510+D511</f>
        <v>500</v>
      </c>
      <c r="E506" s="5">
        <f t="shared" ref="E506" si="274">E507+E508+E509+E510+E511</f>
        <v>0</v>
      </c>
      <c r="F506" s="5">
        <f t="shared" ref="F506" si="275">F507+F508+F509+F510+F511</f>
        <v>500</v>
      </c>
      <c r="G506" s="5">
        <f t="shared" ref="G506" si="276">G507+G508+G509+G510+G511</f>
        <v>0</v>
      </c>
      <c r="H506" s="5">
        <f t="shared" ref="H506" si="277">H507+H508+H509+H510+H511</f>
        <v>0</v>
      </c>
    </row>
    <row r="507" spans="1:8" ht="12.75" x14ac:dyDescent="0.2">
      <c r="A507" s="209"/>
      <c r="B507" s="149"/>
      <c r="C507" s="122" t="s">
        <v>503</v>
      </c>
      <c r="D507" s="6">
        <f>E507+F507+G507+H507</f>
        <v>500</v>
      </c>
      <c r="E507" s="6">
        <v>0</v>
      </c>
      <c r="F507" s="110">
        <v>500</v>
      </c>
      <c r="G507" s="6">
        <v>0</v>
      </c>
      <c r="H507" s="6">
        <v>0</v>
      </c>
    </row>
    <row r="508" spans="1:8" ht="12.75" x14ac:dyDescent="0.2">
      <c r="A508" s="209"/>
      <c r="B508" s="149"/>
      <c r="C508" s="122" t="s">
        <v>504</v>
      </c>
      <c r="D508" s="6">
        <f>E508+F508+G508+H508</f>
        <v>0</v>
      </c>
      <c r="E508" s="6">
        <v>0</v>
      </c>
      <c r="F508" s="6">
        <v>0</v>
      </c>
      <c r="G508" s="6">
        <v>0</v>
      </c>
      <c r="H508" s="6">
        <v>0</v>
      </c>
    </row>
    <row r="509" spans="1:8" ht="12.75" x14ac:dyDescent="0.2">
      <c r="A509" s="209"/>
      <c r="B509" s="149"/>
      <c r="C509" s="122" t="s">
        <v>505</v>
      </c>
      <c r="D509" s="6">
        <f t="shared" ref="D509:D511" si="278">E509+F509+G509+H509</f>
        <v>0</v>
      </c>
      <c r="E509" s="6">
        <v>0</v>
      </c>
      <c r="F509" s="6">
        <v>0</v>
      </c>
      <c r="G509" s="6">
        <v>0</v>
      </c>
      <c r="H509" s="6">
        <v>0</v>
      </c>
    </row>
    <row r="510" spans="1:8" ht="12.75" x14ac:dyDescent="0.2">
      <c r="A510" s="209"/>
      <c r="B510" s="149"/>
      <c r="C510" s="122" t="s">
        <v>506</v>
      </c>
      <c r="D510" s="6">
        <f t="shared" si="278"/>
        <v>0</v>
      </c>
      <c r="E510" s="6">
        <v>0</v>
      </c>
      <c r="F510" s="6">
        <v>0</v>
      </c>
      <c r="G510" s="6">
        <v>0</v>
      </c>
      <c r="H510" s="6">
        <v>0</v>
      </c>
    </row>
    <row r="511" spans="1:8" ht="12.75" x14ac:dyDescent="0.2">
      <c r="A511" s="209"/>
      <c r="B511" s="149"/>
      <c r="C511" s="122" t="s">
        <v>507</v>
      </c>
      <c r="D511" s="6">
        <f t="shared" si="278"/>
        <v>0</v>
      </c>
      <c r="E511" s="6">
        <v>0</v>
      </c>
      <c r="F511" s="6">
        <v>0</v>
      </c>
      <c r="G511" s="6">
        <v>0</v>
      </c>
      <c r="H511" s="6">
        <v>0</v>
      </c>
    </row>
    <row r="512" spans="1:8" ht="12.75" customHeight="1" x14ac:dyDescent="0.2">
      <c r="A512" s="209" t="s">
        <v>549</v>
      </c>
      <c r="B512" s="149" t="s">
        <v>719</v>
      </c>
      <c r="C512" s="51" t="s">
        <v>502</v>
      </c>
      <c r="D512" s="5">
        <f>D513+D514+D515+D516+D517</f>
        <v>1325.2</v>
      </c>
      <c r="E512" s="5">
        <f t="shared" ref="E512" si="279">E513+E514+E515+E516+E517</f>
        <v>0</v>
      </c>
      <c r="F512" s="6">
        <v>0</v>
      </c>
      <c r="G512" s="5">
        <f t="shared" ref="G512" si="280">G513+G514+G515+G516+G517</f>
        <v>0</v>
      </c>
      <c r="H512" s="5">
        <f t="shared" ref="H512" si="281">H513+H514+H515+H516+H517</f>
        <v>0</v>
      </c>
    </row>
    <row r="513" spans="1:8" ht="12.75" x14ac:dyDescent="0.2">
      <c r="A513" s="209"/>
      <c r="B513" s="149"/>
      <c r="C513" s="122" t="s">
        <v>503</v>
      </c>
      <c r="D513" s="6">
        <f>E513+F513+G513+H513</f>
        <v>662.6</v>
      </c>
      <c r="E513" s="6">
        <v>0</v>
      </c>
      <c r="F513" s="110">
        <v>662.6</v>
      </c>
      <c r="G513" s="6">
        <v>0</v>
      </c>
      <c r="H513" s="6">
        <v>0</v>
      </c>
    </row>
    <row r="514" spans="1:8" ht="12.75" x14ac:dyDescent="0.2">
      <c r="A514" s="209"/>
      <c r="B514" s="149"/>
      <c r="C514" s="122" t="s">
        <v>504</v>
      </c>
      <c r="D514" s="6">
        <f>E514+F514+G514+H514</f>
        <v>662.6</v>
      </c>
      <c r="E514" s="6">
        <v>0</v>
      </c>
      <c r="F514" s="110">
        <v>662.6</v>
      </c>
      <c r="G514" s="6">
        <v>0</v>
      </c>
      <c r="H514" s="6">
        <v>0</v>
      </c>
    </row>
    <row r="515" spans="1:8" ht="12.75" x14ac:dyDescent="0.2">
      <c r="A515" s="209"/>
      <c r="B515" s="149"/>
      <c r="C515" s="122" t="s">
        <v>505</v>
      </c>
      <c r="D515" s="6">
        <f t="shared" ref="D515:D517" si="282">E515+F515+G515+H515</f>
        <v>0</v>
      </c>
      <c r="E515" s="6">
        <v>0</v>
      </c>
      <c r="F515" s="6">
        <v>0</v>
      </c>
      <c r="G515" s="6">
        <v>0</v>
      </c>
      <c r="H515" s="6">
        <v>0</v>
      </c>
    </row>
    <row r="516" spans="1:8" ht="12.75" x14ac:dyDescent="0.2">
      <c r="A516" s="209"/>
      <c r="B516" s="149"/>
      <c r="C516" s="122" t="s">
        <v>506</v>
      </c>
      <c r="D516" s="6">
        <f t="shared" si="282"/>
        <v>0</v>
      </c>
      <c r="E516" s="6">
        <v>0</v>
      </c>
      <c r="F516" s="6">
        <v>0</v>
      </c>
      <c r="G516" s="6">
        <v>0</v>
      </c>
      <c r="H516" s="6">
        <v>0</v>
      </c>
    </row>
    <row r="517" spans="1:8" ht="12.75" x14ac:dyDescent="0.2">
      <c r="A517" s="209"/>
      <c r="B517" s="149"/>
      <c r="C517" s="122" t="s">
        <v>507</v>
      </c>
      <c r="D517" s="6">
        <f t="shared" si="282"/>
        <v>0</v>
      </c>
      <c r="E517" s="6">
        <v>0</v>
      </c>
      <c r="F517" s="6">
        <v>0</v>
      </c>
      <c r="G517" s="6">
        <v>0</v>
      </c>
      <c r="H517" s="6">
        <v>0</v>
      </c>
    </row>
    <row r="518" spans="1:8" ht="12.75" customHeight="1" x14ac:dyDescent="0.2">
      <c r="A518" s="209" t="s">
        <v>550</v>
      </c>
      <c r="B518" s="149" t="s">
        <v>1152</v>
      </c>
      <c r="C518" s="51" t="s">
        <v>502</v>
      </c>
      <c r="D518" s="5">
        <f>D519+D520+D521+D522+D523</f>
        <v>1700</v>
      </c>
      <c r="E518" s="5">
        <f t="shared" ref="E518" si="283">E519+E520+E521+E522+E523</f>
        <v>0</v>
      </c>
      <c r="F518" s="5">
        <f t="shared" ref="F518" si="284">F519+F520+F521+F522+F523</f>
        <v>0</v>
      </c>
      <c r="G518" s="5">
        <f t="shared" ref="G518" si="285">G519+G520+G521+G522+G523</f>
        <v>0</v>
      </c>
      <c r="H518" s="5">
        <f t="shared" ref="H518" si="286">H519+H520+H521+H522+H523</f>
        <v>1700</v>
      </c>
    </row>
    <row r="519" spans="1:8" ht="12.75" x14ac:dyDescent="0.2">
      <c r="A519" s="209"/>
      <c r="B519" s="149"/>
      <c r="C519" s="122" t="s">
        <v>503</v>
      </c>
      <c r="D519" s="6">
        <f>E519+F519+G519+H519</f>
        <v>850</v>
      </c>
      <c r="E519" s="6">
        <v>0</v>
      </c>
      <c r="F519" s="6">
        <v>0</v>
      </c>
      <c r="G519" s="6">
        <v>0</v>
      </c>
      <c r="H519" s="110">
        <v>850</v>
      </c>
    </row>
    <row r="520" spans="1:8" ht="12.75" x14ac:dyDescent="0.2">
      <c r="A520" s="209"/>
      <c r="B520" s="149"/>
      <c r="C520" s="122" t="s">
        <v>504</v>
      </c>
      <c r="D520" s="6">
        <f>E520+F520+G520+H520</f>
        <v>850</v>
      </c>
      <c r="E520" s="6">
        <v>0</v>
      </c>
      <c r="F520" s="6">
        <v>0</v>
      </c>
      <c r="G520" s="6">
        <v>0</v>
      </c>
      <c r="H520" s="110">
        <v>850</v>
      </c>
    </row>
    <row r="521" spans="1:8" ht="12.75" x14ac:dyDescent="0.2">
      <c r="A521" s="209"/>
      <c r="B521" s="149"/>
      <c r="C521" s="122" t="s">
        <v>505</v>
      </c>
      <c r="D521" s="6">
        <f t="shared" ref="D521:D523" si="287">E521+F521+G521+H521</f>
        <v>0</v>
      </c>
      <c r="E521" s="6">
        <v>0</v>
      </c>
      <c r="F521" s="6">
        <v>0</v>
      </c>
      <c r="G521" s="6">
        <v>0</v>
      </c>
      <c r="H521" s="6">
        <v>0</v>
      </c>
    </row>
    <row r="522" spans="1:8" ht="12.75" x14ac:dyDescent="0.2">
      <c r="A522" s="209"/>
      <c r="B522" s="149"/>
      <c r="C522" s="122" t="s">
        <v>506</v>
      </c>
      <c r="D522" s="6">
        <f t="shared" si="287"/>
        <v>0</v>
      </c>
      <c r="E522" s="6">
        <v>0</v>
      </c>
      <c r="F522" s="6">
        <v>0</v>
      </c>
      <c r="G522" s="6">
        <v>0</v>
      </c>
      <c r="H522" s="6">
        <v>0</v>
      </c>
    </row>
    <row r="523" spans="1:8" ht="12.75" x14ac:dyDescent="0.2">
      <c r="A523" s="209"/>
      <c r="B523" s="149"/>
      <c r="C523" s="122" t="s">
        <v>507</v>
      </c>
      <c r="D523" s="6">
        <f t="shared" si="287"/>
        <v>0</v>
      </c>
      <c r="E523" s="6">
        <v>0</v>
      </c>
      <c r="F523" s="6">
        <v>0</v>
      </c>
      <c r="G523" s="6">
        <v>0</v>
      </c>
      <c r="H523" s="6">
        <v>0</v>
      </c>
    </row>
    <row r="524" spans="1:8" ht="12.75" customHeight="1" x14ac:dyDescent="0.2">
      <c r="A524" s="209" t="s">
        <v>551</v>
      </c>
      <c r="B524" s="149" t="s">
        <v>720</v>
      </c>
      <c r="C524" s="51" t="s">
        <v>502</v>
      </c>
      <c r="D524" s="5">
        <f>D525+D526+D527+D528+D529</f>
        <v>3575.2</v>
      </c>
      <c r="E524" s="5">
        <f t="shared" ref="E524" si="288">E525+E526+E527+E528+E529</f>
        <v>0</v>
      </c>
      <c r="F524" s="5">
        <f t="shared" ref="F524" si="289">F525+F526+F527+F528+F529</f>
        <v>3575.2</v>
      </c>
      <c r="G524" s="5">
        <f t="shared" ref="G524" si="290">G525+G526+G527+G528+G529</f>
        <v>0</v>
      </c>
      <c r="H524" s="5">
        <f t="shared" ref="H524" si="291">H525+H526+H527+H528+H529</f>
        <v>0</v>
      </c>
    </row>
    <row r="525" spans="1:8" ht="12.75" x14ac:dyDescent="0.2">
      <c r="A525" s="209"/>
      <c r="B525" s="149"/>
      <c r="C525" s="122" t="s">
        <v>503</v>
      </c>
      <c r="D525" s="6">
        <f>E525+F525+G525+H525</f>
        <v>1037.5999999999999</v>
      </c>
      <c r="E525" s="6">
        <v>0</v>
      </c>
      <c r="F525" s="50">
        <v>1037.5999999999999</v>
      </c>
      <c r="G525" s="6">
        <v>0</v>
      </c>
      <c r="H525" s="6">
        <v>0</v>
      </c>
    </row>
    <row r="526" spans="1:8" ht="12.75" x14ac:dyDescent="0.2">
      <c r="A526" s="209"/>
      <c r="B526" s="149"/>
      <c r="C526" s="122" t="s">
        <v>504</v>
      </c>
      <c r="D526" s="6">
        <f>E526+F526+G526+H526</f>
        <v>1037.5999999999999</v>
      </c>
      <c r="E526" s="6">
        <v>0</v>
      </c>
      <c r="F526" s="50">
        <v>1037.5999999999999</v>
      </c>
      <c r="G526" s="6">
        <v>0</v>
      </c>
      <c r="H526" s="6">
        <v>0</v>
      </c>
    </row>
    <row r="527" spans="1:8" ht="12.75" x14ac:dyDescent="0.2">
      <c r="A527" s="209"/>
      <c r="B527" s="149"/>
      <c r="C527" s="122" t="s">
        <v>505</v>
      </c>
      <c r="D527" s="6">
        <f t="shared" ref="D527:D529" si="292">E527+F527+G527+H527</f>
        <v>1500</v>
      </c>
      <c r="E527" s="6">
        <v>0</v>
      </c>
      <c r="F527" s="6">
        <v>1500</v>
      </c>
      <c r="G527" s="6">
        <v>0</v>
      </c>
      <c r="H527" s="6">
        <v>0</v>
      </c>
    </row>
    <row r="528" spans="1:8" ht="12.75" x14ac:dyDescent="0.2">
      <c r="A528" s="209"/>
      <c r="B528" s="149"/>
      <c r="C528" s="122" t="s">
        <v>506</v>
      </c>
      <c r="D528" s="6">
        <f t="shared" si="292"/>
        <v>0</v>
      </c>
      <c r="E528" s="6">
        <v>0</v>
      </c>
      <c r="F528" s="6">
        <v>0</v>
      </c>
      <c r="G528" s="6">
        <v>0</v>
      </c>
      <c r="H528" s="6">
        <v>0</v>
      </c>
    </row>
    <row r="529" spans="1:8" ht="12.75" x14ac:dyDescent="0.2">
      <c r="A529" s="209"/>
      <c r="B529" s="149"/>
      <c r="C529" s="122" t="s">
        <v>507</v>
      </c>
      <c r="D529" s="6">
        <f t="shared" si="292"/>
        <v>0</v>
      </c>
      <c r="E529" s="6">
        <v>0</v>
      </c>
      <c r="F529" s="6">
        <v>0</v>
      </c>
      <c r="G529" s="6">
        <v>0</v>
      </c>
      <c r="H529" s="6">
        <v>0</v>
      </c>
    </row>
    <row r="530" spans="1:8" ht="12.75" customHeight="1" x14ac:dyDescent="0.2">
      <c r="A530" s="209" t="s">
        <v>471</v>
      </c>
      <c r="B530" s="149" t="s">
        <v>721</v>
      </c>
      <c r="C530" s="51" t="s">
        <v>502</v>
      </c>
      <c r="D530" s="5">
        <f>D531+D532+D533+D534+D535</f>
        <v>7</v>
      </c>
      <c r="E530" s="5">
        <f t="shared" ref="E530" si="293">E531+E532+E533+E534+E535</f>
        <v>0</v>
      </c>
      <c r="F530" s="5">
        <f t="shared" ref="F530" si="294">F531+F532+F533+F534+F535</f>
        <v>7</v>
      </c>
      <c r="G530" s="5">
        <f t="shared" ref="G530" si="295">G531+G532+G533+G534+G535</f>
        <v>0</v>
      </c>
      <c r="H530" s="5">
        <f t="shared" ref="H530" si="296">H531+H532+H533+H534+H535</f>
        <v>0</v>
      </c>
    </row>
    <row r="531" spans="1:8" ht="12.75" x14ac:dyDescent="0.2">
      <c r="A531" s="209"/>
      <c r="B531" s="149"/>
      <c r="C531" s="122" t="s">
        <v>503</v>
      </c>
      <c r="D531" s="6">
        <f>E531+F531+G531+H531</f>
        <v>7</v>
      </c>
      <c r="E531" s="6">
        <v>0</v>
      </c>
      <c r="F531" s="110">
        <v>7</v>
      </c>
      <c r="G531" s="6">
        <v>0</v>
      </c>
      <c r="H531" s="6">
        <v>0</v>
      </c>
    </row>
    <row r="532" spans="1:8" ht="12.75" x14ac:dyDescent="0.2">
      <c r="A532" s="209"/>
      <c r="B532" s="149"/>
      <c r="C532" s="122" t="s">
        <v>504</v>
      </c>
      <c r="D532" s="6">
        <f>E532+F532+G532+H532</f>
        <v>0</v>
      </c>
      <c r="E532" s="6">
        <v>0</v>
      </c>
      <c r="F532" s="6">
        <v>0</v>
      </c>
      <c r="G532" s="6">
        <v>0</v>
      </c>
      <c r="H532" s="6">
        <v>0</v>
      </c>
    </row>
    <row r="533" spans="1:8" ht="12.75" x14ac:dyDescent="0.2">
      <c r="A533" s="209"/>
      <c r="B533" s="149"/>
      <c r="C533" s="122" t="s">
        <v>505</v>
      </c>
      <c r="D533" s="6">
        <f t="shared" ref="D533:D535" si="297">E533+F533+G533+H533</f>
        <v>0</v>
      </c>
      <c r="E533" s="6">
        <v>0</v>
      </c>
      <c r="F533" s="6">
        <v>0</v>
      </c>
      <c r="G533" s="6">
        <v>0</v>
      </c>
      <c r="H533" s="6">
        <v>0</v>
      </c>
    </row>
    <row r="534" spans="1:8" ht="12.75" x14ac:dyDescent="0.2">
      <c r="A534" s="209"/>
      <c r="B534" s="149"/>
      <c r="C534" s="122" t="s">
        <v>506</v>
      </c>
      <c r="D534" s="6">
        <f t="shared" si="297"/>
        <v>0</v>
      </c>
      <c r="E534" s="6">
        <v>0</v>
      </c>
      <c r="F534" s="6">
        <v>0</v>
      </c>
      <c r="G534" s="6">
        <v>0</v>
      </c>
      <c r="H534" s="6">
        <v>0</v>
      </c>
    </row>
    <row r="535" spans="1:8" ht="12.75" x14ac:dyDescent="0.2">
      <c r="A535" s="209"/>
      <c r="B535" s="149"/>
      <c r="C535" s="122" t="s">
        <v>507</v>
      </c>
      <c r="D535" s="6">
        <f t="shared" si="297"/>
        <v>0</v>
      </c>
      <c r="E535" s="6">
        <v>0</v>
      </c>
      <c r="F535" s="6">
        <v>0</v>
      </c>
      <c r="G535" s="6">
        <v>0</v>
      </c>
      <c r="H535" s="6">
        <v>0</v>
      </c>
    </row>
    <row r="536" spans="1:8" ht="12.75" customHeight="1" x14ac:dyDescent="0.2">
      <c r="A536" s="209" t="s">
        <v>473</v>
      </c>
      <c r="B536" s="149" t="s">
        <v>765</v>
      </c>
      <c r="C536" s="51" t="s">
        <v>502</v>
      </c>
      <c r="D536" s="5">
        <f>D537+D538+D539+D540+D541</f>
        <v>2925</v>
      </c>
      <c r="E536" s="5">
        <f t="shared" ref="E536" si="298">E537+E538+E539+E540+E541</f>
        <v>0</v>
      </c>
      <c r="F536" s="5">
        <f t="shared" ref="F536" si="299">F537+F538+F539+F540+F541</f>
        <v>2925</v>
      </c>
      <c r="G536" s="5">
        <f t="shared" ref="G536" si="300">G537+G538+G539+G540+G541</f>
        <v>0</v>
      </c>
      <c r="H536" s="5">
        <f t="shared" ref="H536" si="301">H537+H538+H539+H540+H541</f>
        <v>0</v>
      </c>
    </row>
    <row r="537" spans="1:8" ht="12.75" x14ac:dyDescent="0.2">
      <c r="A537" s="209"/>
      <c r="B537" s="149"/>
      <c r="C537" s="122" t="s">
        <v>503</v>
      </c>
      <c r="D537" s="6">
        <f>E537+F537+G537+H537</f>
        <v>0</v>
      </c>
      <c r="E537" s="6">
        <v>0</v>
      </c>
      <c r="F537" s="6">
        <v>0</v>
      </c>
      <c r="G537" s="6">
        <v>0</v>
      </c>
      <c r="H537" s="6">
        <v>0</v>
      </c>
    </row>
    <row r="538" spans="1:8" ht="12.75" x14ac:dyDescent="0.2">
      <c r="A538" s="209"/>
      <c r="B538" s="149"/>
      <c r="C538" s="122" t="s">
        <v>504</v>
      </c>
      <c r="D538" s="6">
        <f>E538+F538+G538+H538</f>
        <v>1500</v>
      </c>
      <c r="E538" s="6">
        <v>0</v>
      </c>
      <c r="F538" s="110">
        <v>1500</v>
      </c>
      <c r="G538" s="6">
        <v>0</v>
      </c>
      <c r="H538" s="6">
        <v>0</v>
      </c>
    </row>
    <row r="539" spans="1:8" ht="12.75" x14ac:dyDescent="0.2">
      <c r="A539" s="209"/>
      <c r="B539" s="149"/>
      <c r="C539" s="122" t="s">
        <v>505</v>
      </c>
      <c r="D539" s="6">
        <f t="shared" ref="D539:D541" si="302">E539+F539+G539+H539</f>
        <v>1425</v>
      </c>
      <c r="E539" s="6">
        <v>0</v>
      </c>
      <c r="F539" s="6">
        <v>1425</v>
      </c>
      <c r="G539" s="6">
        <v>0</v>
      </c>
      <c r="H539" s="6">
        <v>0</v>
      </c>
    </row>
    <row r="540" spans="1:8" ht="12.75" x14ac:dyDescent="0.2">
      <c r="A540" s="209"/>
      <c r="B540" s="149"/>
      <c r="C540" s="122" t="s">
        <v>506</v>
      </c>
      <c r="D540" s="6">
        <f t="shared" si="302"/>
        <v>0</v>
      </c>
      <c r="E540" s="6">
        <v>0</v>
      </c>
      <c r="F540" s="6">
        <v>0</v>
      </c>
      <c r="G540" s="6">
        <v>0</v>
      </c>
      <c r="H540" s="6">
        <v>0</v>
      </c>
    </row>
    <row r="541" spans="1:8" ht="12.75" x14ac:dyDescent="0.2">
      <c r="A541" s="209"/>
      <c r="B541" s="149"/>
      <c r="C541" s="122" t="s">
        <v>507</v>
      </c>
      <c r="D541" s="6">
        <f t="shared" si="302"/>
        <v>0</v>
      </c>
      <c r="E541" s="6">
        <v>0</v>
      </c>
      <c r="F541" s="6">
        <v>0</v>
      </c>
      <c r="G541" s="6">
        <v>0</v>
      </c>
      <c r="H541" s="6">
        <v>0</v>
      </c>
    </row>
    <row r="542" spans="1:8" ht="12.75" customHeight="1" x14ac:dyDescent="0.2">
      <c r="A542" s="209" t="s">
        <v>475</v>
      </c>
      <c r="B542" s="149" t="s">
        <v>766</v>
      </c>
      <c r="C542" s="51" t="s">
        <v>502</v>
      </c>
      <c r="D542" s="5">
        <f>D543+D544+D545+D546+D547</f>
        <v>0</v>
      </c>
      <c r="E542" s="5">
        <f t="shared" ref="E542" si="303">E543+E544+E545+E546+E547</f>
        <v>0</v>
      </c>
      <c r="F542" s="5">
        <f t="shared" ref="F542" si="304">F543+F544+F545+F546+F547</f>
        <v>0</v>
      </c>
      <c r="G542" s="5">
        <f t="shared" ref="G542" si="305">G543+G544+G545+G546+G547</f>
        <v>0</v>
      </c>
      <c r="H542" s="5">
        <f t="shared" ref="H542" si="306">H543+H544+H545+H546+H547</f>
        <v>0</v>
      </c>
    </row>
    <row r="543" spans="1:8" ht="12.75" x14ac:dyDescent="0.2">
      <c r="A543" s="209"/>
      <c r="B543" s="149"/>
      <c r="C543" s="122" t="s">
        <v>503</v>
      </c>
      <c r="D543" s="6">
        <f>E543+F543+G543+H543</f>
        <v>0</v>
      </c>
      <c r="E543" s="6">
        <v>0</v>
      </c>
      <c r="F543" s="6">
        <v>0</v>
      </c>
      <c r="G543" s="6">
        <v>0</v>
      </c>
      <c r="H543" s="6">
        <v>0</v>
      </c>
    </row>
    <row r="544" spans="1:8" ht="12.75" x14ac:dyDescent="0.2">
      <c r="A544" s="209"/>
      <c r="B544" s="149"/>
      <c r="C544" s="122" t="s">
        <v>504</v>
      </c>
      <c r="D544" s="6">
        <f>E544+F544+G544+H544</f>
        <v>0</v>
      </c>
      <c r="E544" s="6">
        <v>0</v>
      </c>
      <c r="F544" s="6">
        <v>0</v>
      </c>
      <c r="G544" s="6">
        <v>0</v>
      </c>
      <c r="H544" s="6">
        <v>0</v>
      </c>
    </row>
    <row r="545" spans="1:8" ht="12.75" x14ac:dyDescent="0.2">
      <c r="A545" s="209"/>
      <c r="B545" s="149"/>
      <c r="C545" s="122" t="s">
        <v>505</v>
      </c>
      <c r="D545" s="6">
        <f t="shared" ref="D545:D547" si="307">E545+F545+G545+H545</f>
        <v>0</v>
      </c>
      <c r="E545" s="6">
        <v>0</v>
      </c>
      <c r="F545" s="50">
        <v>0</v>
      </c>
      <c r="G545" s="6">
        <v>0</v>
      </c>
      <c r="H545" s="6">
        <v>0</v>
      </c>
    </row>
    <row r="546" spans="1:8" ht="12.75" x14ac:dyDescent="0.2">
      <c r="A546" s="209"/>
      <c r="B546" s="149"/>
      <c r="C546" s="122" t="s">
        <v>506</v>
      </c>
      <c r="D546" s="6">
        <f t="shared" si="307"/>
        <v>0</v>
      </c>
      <c r="E546" s="6">
        <v>0</v>
      </c>
      <c r="F546" s="6">
        <v>0</v>
      </c>
      <c r="G546" s="6">
        <v>0</v>
      </c>
      <c r="H546" s="6">
        <v>0</v>
      </c>
    </row>
    <row r="547" spans="1:8" ht="15" customHeight="1" x14ac:dyDescent="0.2">
      <c r="A547" s="209"/>
      <c r="B547" s="149"/>
      <c r="C547" s="122" t="s">
        <v>507</v>
      </c>
      <c r="D547" s="6">
        <f t="shared" si="307"/>
        <v>0</v>
      </c>
      <c r="E547" s="6">
        <v>0</v>
      </c>
      <c r="F547" s="6">
        <v>0</v>
      </c>
      <c r="G547" s="6">
        <v>0</v>
      </c>
      <c r="H547" s="6">
        <v>0</v>
      </c>
    </row>
    <row r="548" spans="1:8" ht="12.75" customHeight="1" x14ac:dyDescent="0.2">
      <c r="A548" s="209" t="s">
        <v>477</v>
      </c>
      <c r="B548" s="149" t="s">
        <v>767</v>
      </c>
      <c r="C548" s="51" t="s">
        <v>502</v>
      </c>
      <c r="D548" s="5">
        <f>D549+D550+D551+D552+D553</f>
        <v>0</v>
      </c>
      <c r="E548" s="5">
        <f t="shared" ref="E548" si="308">E549+E550+E551+E552+E553</f>
        <v>0</v>
      </c>
      <c r="F548" s="5">
        <f t="shared" ref="F548" si="309">F549+F550+F551+F552+F553</f>
        <v>0</v>
      </c>
      <c r="G548" s="5">
        <f t="shared" ref="G548" si="310">G549+G550+G551+G552+G553</f>
        <v>0</v>
      </c>
      <c r="H548" s="5">
        <f t="shared" ref="H548" si="311">H549+H550+H551+H552+H553</f>
        <v>0</v>
      </c>
    </row>
    <row r="549" spans="1:8" ht="12.75" x14ac:dyDescent="0.2">
      <c r="A549" s="209"/>
      <c r="B549" s="149"/>
      <c r="C549" s="122" t="s">
        <v>503</v>
      </c>
      <c r="D549" s="6">
        <f>E549+F549+G549+H549</f>
        <v>0</v>
      </c>
      <c r="E549" s="6">
        <v>0</v>
      </c>
      <c r="F549" s="6">
        <v>0</v>
      </c>
      <c r="G549" s="6">
        <v>0</v>
      </c>
      <c r="H549" s="6">
        <v>0</v>
      </c>
    </row>
    <row r="550" spans="1:8" ht="12.75" x14ac:dyDescent="0.2">
      <c r="A550" s="209"/>
      <c r="B550" s="149"/>
      <c r="C550" s="122" t="s">
        <v>504</v>
      </c>
      <c r="D550" s="6">
        <f>E550+F550+G550+H550</f>
        <v>0</v>
      </c>
      <c r="E550" s="6">
        <v>0</v>
      </c>
      <c r="F550" s="6">
        <v>0</v>
      </c>
      <c r="G550" s="6">
        <v>0</v>
      </c>
      <c r="H550" s="6">
        <v>0</v>
      </c>
    </row>
    <row r="551" spans="1:8" ht="12.75" x14ac:dyDescent="0.2">
      <c r="A551" s="209"/>
      <c r="B551" s="149"/>
      <c r="C551" s="122" t="s">
        <v>505</v>
      </c>
      <c r="D551" s="6">
        <f t="shared" ref="D551:D553" si="312">E551+F551+G551+H551</f>
        <v>0</v>
      </c>
      <c r="E551" s="6">
        <v>0</v>
      </c>
      <c r="F551" s="6">
        <v>0</v>
      </c>
      <c r="G551" s="6">
        <v>0</v>
      </c>
      <c r="H551" s="6">
        <v>0</v>
      </c>
    </row>
    <row r="552" spans="1:8" ht="12.75" x14ac:dyDescent="0.2">
      <c r="A552" s="209"/>
      <c r="B552" s="149"/>
      <c r="C552" s="122" t="s">
        <v>506</v>
      </c>
      <c r="D552" s="6">
        <f t="shared" si="312"/>
        <v>0</v>
      </c>
      <c r="E552" s="6">
        <v>0</v>
      </c>
      <c r="F552" s="110">
        <v>0</v>
      </c>
      <c r="G552" s="6">
        <v>0</v>
      </c>
      <c r="H552" s="6">
        <v>0</v>
      </c>
    </row>
    <row r="553" spans="1:8" ht="12.75" x14ac:dyDescent="0.2">
      <c r="A553" s="209"/>
      <c r="B553" s="149"/>
      <c r="C553" s="122" t="s">
        <v>507</v>
      </c>
      <c r="D553" s="6">
        <f t="shared" si="312"/>
        <v>0</v>
      </c>
      <c r="E553" s="6">
        <v>0</v>
      </c>
      <c r="F553" s="6">
        <v>0</v>
      </c>
      <c r="G553" s="6">
        <v>0</v>
      </c>
      <c r="H553" s="6">
        <v>0</v>
      </c>
    </row>
    <row r="554" spans="1:8" ht="12.75" customHeight="1" x14ac:dyDescent="0.2">
      <c r="A554" s="209" t="s">
        <v>479</v>
      </c>
      <c r="B554" s="149" t="s">
        <v>768</v>
      </c>
      <c r="C554" s="51" t="s">
        <v>502</v>
      </c>
      <c r="D554" s="5">
        <f>D555+D556+D557+D558+D559</f>
        <v>0</v>
      </c>
      <c r="E554" s="5">
        <f t="shared" ref="E554" si="313">E555+E556+E557+E558+E559</f>
        <v>0</v>
      </c>
      <c r="F554" s="5">
        <f t="shared" ref="F554" si="314">F555+F556+F557+F558+F559</f>
        <v>0</v>
      </c>
      <c r="G554" s="5">
        <f t="shared" ref="G554" si="315">G555+G556+G557+G558+G559</f>
        <v>0</v>
      </c>
      <c r="H554" s="5">
        <f t="shared" ref="H554" si="316">H555+H556+H557+H558+H559</f>
        <v>0</v>
      </c>
    </row>
    <row r="555" spans="1:8" ht="12.75" x14ac:dyDescent="0.2">
      <c r="A555" s="209"/>
      <c r="B555" s="149"/>
      <c r="C555" s="122" t="s">
        <v>503</v>
      </c>
      <c r="D555" s="6">
        <f>E555+F555+G555+H555</f>
        <v>0</v>
      </c>
      <c r="E555" s="6">
        <v>0</v>
      </c>
      <c r="F555" s="6">
        <v>0</v>
      </c>
      <c r="G555" s="6">
        <v>0</v>
      </c>
      <c r="H555" s="6">
        <v>0</v>
      </c>
    </row>
    <row r="556" spans="1:8" ht="12.75" x14ac:dyDescent="0.2">
      <c r="A556" s="209"/>
      <c r="B556" s="149"/>
      <c r="C556" s="122" t="s">
        <v>504</v>
      </c>
      <c r="D556" s="6">
        <f>E556+F556+G556+H556</f>
        <v>0</v>
      </c>
      <c r="E556" s="6">
        <v>0</v>
      </c>
      <c r="F556" s="6">
        <v>0</v>
      </c>
      <c r="G556" s="6">
        <v>0</v>
      </c>
      <c r="H556" s="6">
        <v>0</v>
      </c>
    </row>
    <row r="557" spans="1:8" ht="12.75" x14ac:dyDescent="0.2">
      <c r="A557" s="209"/>
      <c r="B557" s="149"/>
      <c r="C557" s="122" t="s">
        <v>505</v>
      </c>
      <c r="D557" s="6">
        <f t="shared" ref="D557:D559" si="317">E557+F557+G557+H557</f>
        <v>0</v>
      </c>
      <c r="E557" s="6">
        <v>0</v>
      </c>
      <c r="F557" s="6">
        <v>0</v>
      </c>
      <c r="G557" s="6">
        <v>0</v>
      </c>
      <c r="H557" s="6">
        <v>0</v>
      </c>
    </row>
    <row r="558" spans="1:8" ht="12.75" x14ac:dyDescent="0.2">
      <c r="A558" s="209"/>
      <c r="B558" s="149"/>
      <c r="C558" s="122" t="s">
        <v>506</v>
      </c>
      <c r="D558" s="6">
        <f t="shared" si="317"/>
        <v>0</v>
      </c>
      <c r="E558" s="6">
        <v>0</v>
      </c>
      <c r="F558" s="110">
        <v>0</v>
      </c>
      <c r="G558" s="6">
        <v>0</v>
      </c>
      <c r="H558" s="6">
        <v>0</v>
      </c>
    </row>
    <row r="559" spans="1:8" ht="12.75" x14ac:dyDescent="0.2">
      <c r="A559" s="209"/>
      <c r="B559" s="149"/>
      <c r="C559" s="122" t="s">
        <v>507</v>
      </c>
      <c r="D559" s="6">
        <f t="shared" si="317"/>
        <v>0</v>
      </c>
      <c r="E559" s="6">
        <v>0</v>
      </c>
      <c r="F559" s="6">
        <v>0</v>
      </c>
      <c r="G559" s="6">
        <v>0</v>
      </c>
      <c r="H559" s="6">
        <v>0</v>
      </c>
    </row>
    <row r="560" spans="1:8" ht="12.75" customHeight="1" x14ac:dyDescent="0.2">
      <c r="A560" s="209" t="s">
        <v>481</v>
      </c>
      <c r="B560" s="149" t="s">
        <v>769</v>
      </c>
      <c r="C560" s="51" t="s">
        <v>502</v>
      </c>
      <c r="D560" s="5">
        <f>D561+D562+D563+D564+D565</f>
        <v>194.5</v>
      </c>
      <c r="E560" s="5">
        <f t="shared" ref="E560" si="318">E561+E562+E563+E564+E565</f>
        <v>0</v>
      </c>
      <c r="F560" s="5">
        <f t="shared" ref="F560" si="319">F561+F562+F563+F564+F565</f>
        <v>0</v>
      </c>
      <c r="G560" s="5">
        <f t="shared" ref="G560" si="320">G561+G562+G563+G564+G565</f>
        <v>0</v>
      </c>
      <c r="H560" s="5">
        <f t="shared" ref="H560" si="321">H561+H562+H563+H564+H565</f>
        <v>194.5</v>
      </c>
    </row>
    <row r="561" spans="1:8" ht="12.75" x14ac:dyDescent="0.2">
      <c r="A561" s="209"/>
      <c r="B561" s="149"/>
      <c r="C561" s="122" t="s">
        <v>503</v>
      </c>
      <c r="D561" s="6">
        <f>E561+F561+G561+H561</f>
        <v>194.5</v>
      </c>
      <c r="E561" s="6">
        <v>0</v>
      </c>
      <c r="F561" s="6">
        <v>0</v>
      </c>
      <c r="G561" s="6">
        <v>0</v>
      </c>
      <c r="H561" s="110">
        <v>194.5</v>
      </c>
    </row>
    <row r="562" spans="1:8" ht="12.75" x14ac:dyDescent="0.2">
      <c r="A562" s="209"/>
      <c r="B562" s="149"/>
      <c r="C562" s="122" t="s">
        <v>504</v>
      </c>
      <c r="D562" s="6">
        <f>E562+F562+G562+H562</f>
        <v>0</v>
      </c>
      <c r="E562" s="6">
        <v>0</v>
      </c>
      <c r="F562" s="6">
        <v>0</v>
      </c>
      <c r="G562" s="6">
        <v>0</v>
      </c>
      <c r="H562" s="6">
        <v>0</v>
      </c>
    </row>
    <row r="563" spans="1:8" ht="12.75" x14ac:dyDescent="0.2">
      <c r="A563" s="209"/>
      <c r="B563" s="149"/>
      <c r="C563" s="122" t="s">
        <v>505</v>
      </c>
      <c r="D563" s="6">
        <f t="shared" ref="D563:D565" si="322">E563+F563+G563+H563</f>
        <v>0</v>
      </c>
      <c r="E563" s="6">
        <v>0</v>
      </c>
      <c r="F563" s="6">
        <v>0</v>
      </c>
      <c r="G563" s="6">
        <v>0</v>
      </c>
      <c r="H563" s="6">
        <v>0</v>
      </c>
    </row>
    <row r="564" spans="1:8" ht="12.75" x14ac:dyDescent="0.2">
      <c r="A564" s="209"/>
      <c r="B564" s="149"/>
      <c r="C564" s="122" t="s">
        <v>506</v>
      </c>
      <c r="D564" s="6">
        <f t="shared" si="322"/>
        <v>0</v>
      </c>
      <c r="E564" s="6">
        <v>0</v>
      </c>
      <c r="F564" s="6">
        <v>0</v>
      </c>
      <c r="G564" s="6">
        <v>0</v>
      </c>
      <c r="H564" s="6">
        <v>0</v>
      </c>
    </row>
    <row r="565" spans="1:8" ht="12.75" x14ac:dyDescent="0.2">
      <c r="A565" s="209"/>
      <c r="B565" s="149"/>
      <c r="C565" s="122" t="s">
        <v>507</v>
      </c>
      <c r="D565" s="6">
        <f t="shared" si="322"/>
        <v>0</v>
      </c>
      <c r="E565" s="6">
        <v>0</v>
      </c>
      <c r="F565" s="6">
        <v>0</v>
      </c>
      <c r="G565" s="6">
        <v>0</v>
      </c>
      <c r="H565" s="6">
        <v>0</v>
      </c>
    </row>
    <row r="566" spans="1:8" ht="12.75" customHeight="1" x14ac:dyDescent="0.2">
      <c r="A566" s="209" t="s">
        <v>51</v>
      </c>
      <c r="B566" s="149" t="s">
        <v>770</v>
      </c>
      <c r="C566" s="51" t="s">
        <v>502</v>
      </c>
      <c r="D566" s="5">
        <f>D567+D568+D569+D570+D571</f>
        <v>100</v>
      </c>
      <c r="E566" s="5">
        <f t="shared" ref="E566" si="323">E567+E568+E569+E570+E571</f>
        <v>0</v>
      </c>
      <c r="F566" s="5">
        <f t="shared" ref="F566" si="324">F567+F568+F569+F570+F571</f>
        <v>100</v>
      </c>
      <c r="G566" s="5">
        <f t="shared" ref="G566" si="325">G567+G568+G569+G570+G571</f>
        <v>0</v>
      </c>
      <c r="H566" s="5">
        <f t="shared" ref="H566" si="326">H567+H568+H569+H570+H571</f>
        <v>0</v>
      </c>
    </row>
    <row r="567" spans="1:8" ht="12.75" x14ac:dyDescent="0.2">
      <c r="A567" s="209"/>
      <c r="B567" s="149"/>
      <c r="C567" s="122" t="s">
        <v>503</v>
      </c>
      <c r="D567" s="6">
        <f>E567+F567+G567+H567</f>
        <v>100</v>
      </c>
      <c r="E567" s="6">
        <v>0</v>
      </c>
      <c r="F567" s="110">
        <v>100</v>
      </c>
      <c r="G567" s="6">
        <v>0</v>
      </c>
      <c r="H567" s="6">
        <v>0</v>
      </c>
    </row>
    <row r="568" spans="1:8" ht="12.75" x14ac:dyDescent="0.2">
      <c r="A568" s="209"/>
      <c r="B568" s="149"/>
      <c r="C568" s="122" t="s">
        <v>504</v>
      </c>
      <c r="D568" s="6">
        <f>E568+F568+G568+H568</f>
        <v>0</v>
      </c>
      <c r="E568" s="6">
        <v>0</v>
      </c>
      <c r="F568" s="6">
        <v>0</v>
      </c>
      <c r="G568" s="6">
        <v>0</v>
      </c>
      <c r="H568" s="6">
        <v>0</v>
      </c>
    </row>
    <row r="569" spans="1:8" ht="12.75" x14ac:dyDescent="0.2">
      <c r="A569" s="209"/>
      <c r="B569" s="149"/>
      <c r="C569" s="122" t="s">
        <v>505</v>
      </c>
      <c r="D569" s="6">
        <f t="shared" ref="D569:D571" si="327">E569+F569+G569+H569</f>
        <v>0</v>
      </c>
      <c r="E569" s="6">
        <v>0</v>
      </c>
      <c r="F569" s="6">
        <v>0</v>
      </c>
      <c r="G569" s="6">
        <v>0</v>
      </c>
      <c r="H569" s="6">
        <v>0</v>
      </c>
    </row>
    <row r="570" spans="1:8" ht="12.75" x14ac:dyDescent="0.2">
      <c r="A570" s="209"/>
      <c r="B570" s="149"/>
      <c r="C570" s="122" t="s">
        <v>506</v>
      </c>
      <c r="D570" s="6">
        <f t="shared" si="327"/>
        <v>0</v>
      </c>
      <c r="E570" s="6">
        <v>0</v>
      </c>
      <c r="F570" s="6">
        <v>0</v>
      </c>
      <c r="G570" s="6">
        <v>0</v>
      </c>
      <c r="H570" s="6">
        <v>0</v>
      </c>
    </row>
    <row r="571" spans="1:8" ht="12.75" x14ac:dyDescent="0.2">
      <c r="A571" s="209"/>
      <c r="B571" s="149"/>
      <c r="C571" s="122" t="s">
        <v>507</v>
      </c>
      <c r="D571" s="6">
        <f t="shared" si="327"/>
        <v>0</v>
      </c>
      <c r="E571" s="6">
        <v>0</v>
      </c>
      <c r="F571" s="6">
        <v>0</v>
      </c>
      <c r="G571" s="6">
        <v>0</v>
      </c>
      <c r="H571" s="6">
        <v>0</v>
      </c>
    </row>
    <row r="572" spans="1:8" ht="12.75" customHeight="1" x14ac:dyDescent="0.2">
      <c r="A572" s="209" t="s">
        <v>53</v>
      </c>
      <c r="B572" s="149" t="s">
        <v>1153</v>
      </c>
      <c r="C572" s="51" t="s">
        <v>502</v>
      </c>
      <c r="D572" s="5">
        <f>D573+D574+D575+D576+D577</f>
        <v>100</v>
      </c>
      <c r="E572" s="5">
        <f t="shared" ref="E572" si="328">E573+E574+E575+E576+E577</f>
        <v>0</v>
      </c>
      <c r="F572" s="5">
        <f t="shared" ref="F572" si="329">F573+F574+F575+F576+F577</f>
        <v>100</v>
      </c>
      <c r="G572" s="5">
        <f t="shared" ref="G572" si="330">G573+G574+G575+G576+G577</f>
        <v>0</v>
      </c>
      <c r="H572" s="5">
        <f t="shared" ref="H572" si="331">H573+H574+H575+H576+H577</f>
        <v>0</v>
      </c>
    </row>
    <row r="573" spans="1:8" ht="12.75" x14ac:dyDescent="0.2">
      <c r="A573" s="209"/>
      <c r="B573" s="149"/>
      <c r="C573" s="122" t="s">
        <v>503</v>
      </c>
      <c r="D573" s="6">
        <f>E573+F573+G573+H573</f>
        <v>100</v>
      </c>
      <c r="E573" s="6">
        <v>0</v>
      </c>
      <c r="F573" s="110">
        <v>100</v>
      </c>
      <c r="G573" s="6">
        <v>0</v>
      </c>
      <c r="H573" s="6">
        <v>0</v>
      </c>
    </row>
    <row r="574" spans="1:8" ht="12.75" x14ac:dyDescent="0.2">
      <c r="A574" s="209"/>
      <c r="B574" s="149"/>
      <c r="C574" s="122" t="s">
        <v>504</v>
      </c>
      <c r="D574" s="6">
        <f>E574+F574+G574+H574</f>
        <v>0</v>
      </c>
      <c r="E574" s="6">
        <v>0</v>
      </c>
      <c r="F574" s="6">
        <v>0</v>
      </c>
      <c r="G574" s="6">
        <v>0</v>
      </c>
      <c r="H574" s="6">
        <v>0</v>
      </c>
    </row>
    <row r="575" spans="1:8" ht="12.75" x14ac:dyDescent="0.2">
      <c r="A575" s="209"/>
      <c r="B575" s="149"/>
      <c r="C575" s="122" t="s">
        <v>505</v>
      </c>
      <c r="D575" s="6">
        <f t="shared" ref="D575:D577" si="332">E575+F575+G575+H575</f>
        <v>0</v>
      </c>
      <c r="E575" s="6">
        <v>0</v>
      </c>
      <c r="F575" s="6">
        <v>0</v>
      </c>
      <c r="G575" s="6">
        <v>0</v>
      </c>
      <c r="H575" s="6">
        <v>0</v>
      </c>
    </row>
    <row r="576" spans="1:8" ht="12.75" x14ac:dyDescent="0.2">
      <c r="A576" s="209"/>
      <c r="B576" s="149"/>
      <c r="C576" s="122" t="s">
        <v>506</v>
      </c>
      <c r="D576" s="6">
        <f t="shared" si="332"/>
        <v>0</v>
      </c>
      <c r="E576" s="6">
        <v>0</v>
      </c>
      <c r="F576" s="6">
        <v>0</v>
      </c>
      <c r="G576" s="6">
        <v>0</v>
      </c>
      <c r="H576" s="6">
        <v>0</v>
      </c>
    </row>
    <row r="577" spans="1:8" ht="12.75" x14ac:dyDescent="0.2">
      <c r="A577" s="209"/>
      <c r="B577" s="149"/>
      <c r="C577" s="122" t="s">
        <v>507</v>
      </c>
      <c r="D577" s="6">
        <f t="shared" si="332"/>
        <v>0</v>
      </c>
      <c r="E577" s="6">
        <v>0</v>
      </c>
      <c r="F577" s="6">
        <v>0</v>
      </c>
      <c r="G577" s="6">
        <v>0</v>
      </c>
      <c r="H577" s="6">
        <v>0</v>
      </c>
    </row>
    <row r="578" spans="1:8" ht="12.75" customHeight="1" x14ac:dyDescent="0.2">
      <c r="A578" s="209" t="s">
        <v>55</v>
      </c>
      <c r="B578" s="149" t="s">
        <v>771</v>
      </c>
      <c r="C578" s="51" t="s">
        <v>502</v>
      </c>
      <c r="D578" s="5">
        <f>D579+D580+D581+D582+D583</f>
        <v>100</v>
      </c>
      <c r="E578" s="5">
        <f t="shared" ref="E578" si="333">E579+E580+E581+E582+E583</f>
        <v>0</v>
      </c>
      <c r="F578" s="5">
        <f t="shared" ref="F578" si="334">F579+F580+F581+F582+F583</f>
        <v>100</v>
      </c>
      <c r="G578" s="5">
        <f t="shared" ref="G578" si="335">G579+G580+G581+G582+G583</f>
        <v>0</v>
      </c>
      <c r="H578" s="5">
        <f t="shared" ref="H578" si="336">H579+H580+H581+H582+H583</f>
        <v>0</v>
      </c>
    </row>
    <row r="579" spans="1:8" ht="12.75" x14ac:dyDescent="0.2">
      <c r="A579" s="209"/>
      <c r="B579" s="149"/>
      <c r="C579" s="122" t="s">
        <v>503</v>
      </c>
      <c r="D579" s="6">
        <f>E579+F579+G579+H579</f>
        <v>100</v>
      </c>
      <c r="E579" s="6">
        <v>0</v>
      </c>
      <c r="F579" s="110">
        <v>100</v>
      </c>
      <c r="G579" s="6">
        <v>0</v>
      </c>
      <c r="H579" s="6">
        <v>0</v>
      </c>
    </row>
    <row r="580" spans="1:8" ht="12.75" x14ac:dyDescent="0.2">
      <c r="A580" s="209"/>
      <c r="B580" s="149"/>
      <c r="C580" s="122" t="s">
        <v>504</v>
      </c>
      <c r="D580" s="6">
        <f>E580+F580+G580+H580</f>
        <v>0</v>
      </c>
      <c r="E580" s="6">
        <v>0</v>
      </c>
      <c r="F580" s="6">
        <v>0</v>
      </c>
      <c r="G580" s="6">
        <v>0</v>
      </c>
      <c r="H580" s="6">
        <v>0</v>
      </c>
    </row>
    <row r="581" spans="1:8" ht="12.75" x14ac:dyDescent="0.2">
      <c r="A581" s="209"/>
      <c r="B581" s="149"/>
      <c r="C581" s="122" t="s">
        <v>505</v>
      </c>
      <c r="D581" s="6">
        <f t="shared" ref="D581:D583" si="337">E581+F581+G581+H581</f>
        <v>0</v>
      </c>
      <c r="E581" s="6">
        <v>0</v>
      </c>
      <c r="F581" s="6">
        <v>0</v>
      </c>
      <c r="G581" s="6">
        <v>0</v>
      </c>
      <c r="H581" s="6">
        <v>0</v>
      </c>
    </row>
    <row r="582" spans="1:8" ht="12.75" x14ac:dyDescent="0.2">
      <c r="A582" s="209"/>
      <c r="B582" s="149"/>
      <c r="C582" s="122" t="s">
        <v>506</v>
      </c>
      <c r="D582" s="6">
        <f t="shared" si="337"/>
        <v>0</v>
      </c>
      <c r="E582" s="6">
        <v>0</v>
      </c>
      <c r="F582" s="6">
        <v>0</v>
      </c>
      <c r="G582" s="6">
        <v>0</v>
      </c>
      <c r="H582" s="6">
        <v>0</v>
      </c>
    </row>
    <row r="583" spans="1:8" ht="12.75" x14ac:dyDescent="0.2">
      <c r="A583" s="209"/>
      <c r="B583" s="149"/>
      <c r="C583" s="122" t="s">
        <v>507</v>
      </c>
      <c r="D583" s="6">
        <f t="shared" si="337"/>
        <v>0</v>
      </c>
      <c r="E583" s="6">
        <v>0</v>
      </c>
      <c r="F583" s="6">
        <v>0</v>
      </c>
      <c r="G583" s="6">
        <v>0</v>
      </c>
      <c r="H583" s="6">
        <v>0</v>
      </c>
    </row>
    <row r="584" spans="1:8" ht="12.75" customHeight="1" x14ac:dyDescent="0.2">
      <c r="A584" s="209" t="s">
        <v>57</v>
      </c>
      <c r="B584" s="149" t="s">
        <v>772</v>
      </c>
      <c r="C584" s="51" t="s">
        <v>502</v>
      </c>
      <c r="D584" s="5">
        <f>D585+D586+D587+D588+D589</f>
        <v>100</v>
      </c>
      <c r="E584" s="5">
        <f t="shared" ref="E584" si="338">E585+E586+E587+E588+E589</f>
        <v>0</v>
      </c>
      <c r="F584" s="5">
        <f t="shared" ref="F584" si="339">F585+F586+F587+F588+F589</f>
        <v>100</v>
      </c>
      <c r="G584" s="5">
        <f t="shared" ref="G584" si="340">G585+G586+G587+G588+G589</f>
        <v>0</v>
      </c>
      <c r="H584" s="5">
        <f t="shared" ref="H584" si="341">H585+H586+H587+H588+H589</f>
        <v>0</v>
      </c>
    </row>
    <row r="585" spans="1:8" ht="12.75" x14ac:dyDescent="0.2">
      <c r="A585" s="209"/>
      <c r="B585" s="149"/>
      <c r="C585" s="122" t="s">
        <v>503</v>
      </c>
      <c r="D585" s="6">
        <f>E585+F585+G585+H585</f>
        <v>100</v>
      </c>
      <c r="E585" s="6">
        <v>0</v>
      </c>
      <c r="F585" s="110">
        <v>100</v>
      </c>
      <c r="G585" s="6">
        <v>0</v>
      </c>
      <c r="H585" s="6">
        <v>0</v>
      </c>
    </row>
    <row r="586" spans="1:8" ht="12.75" x14ac:dyDescent="0.2">
      <c r="A586" s="209"/>
      <c r="B586" s="149"/>
      <c r="C586" s="122" t="s">
        <v>504</v>
      </c>
      <c r="D586" s="6">
        <f>E586+F586+G586+H586</f>
        <v>0</v>
      </c>
      <c r="E586" s="6">
        <v>0</v>
      </c>
      <c r="F586" s="6">
        <v>0</v>
      </c>
      <c r="G586" s="6">
        <v>0</v>
      </c>
      <c r="H586" s="6">
        <v>0</v>
      </c>
    </row>
    <row r="587" spans="1:8" ht="12.75" x14ac:dyDescent="0.2">
      <c r="A587" s="209"/>
      <c r="B587" s="149"/>
      <c r="C587" s="122" t="s">
        <v>505</v>
      </c>
      <c r="D587" s="6">
        <f t="shared" ref="D587:D589" si="342">E587+F587+G587+H587</f>
        <v>0</v>
      </c>
      <c r="E587" s="6">
        <v>0</v>
      </c>
      <c r="F587" s="6">
        <v>0</v>
      </c>
      <c r="G587" s="6">
        <v>0</v>
      </c>
      <c r="H587" s="6">
        <v>0</v>
      </c>
    </row>
    <row r="588" spans="1:8" ht="12.75" x14ac:dyDescent="0.2">
      <c r="A588" s="209"/>
      <c r="B588" s="149"/>
      <c r="C588" s="122" t="s">
        <v>506</v>
      </c>
      <c r="D588" s="6">
        <f t="shared" si="342"/>
        <v>0</v>
      </c>
      <c r="E588" s="6">
        <v>0</v>
      </c>
      <c r="F588" s="6">
        <v>0</v>
      </c>
      <c r="G588" s="6">
        <v>0</v>
      </c>
      <c r="H588" s="6">
        <v>0</v>
      </c>
    </row>
    <row r="589" spans="1:8" ht="12.75" x14ac:dyDescent="0.2">
      <c r="A589" s="209"/>
      <c r="B589" s="149"/>
      <c r="C589" s="122" t="s">
        <v>507</v>
      </c>
      <c r="D589" s="6">
        <f t="shared" si="342"/>
        <v>0</v>
      </c>
      <c r="E589" s="6">
        <v>0</v>
      </c>
      <c r="F589" s="6">
        <v>0</v>
      </c>
      <c r="G589" s="6">
        <v>0</v>
      </c>
      <c r="H589" s="6">
        <v>0</v>
      </c>
    </row>
    <row r="590" spans="1:8" ht="12.75" customHeight="1" x14ac:dyDescent="0.2">
      <c r="A590" s="209" t="s">
        <v>59</v>
      </c>
      <c r="B590" s="149" t="s">
        <v>773</v>
      </c>
      <c r="C590" s="51" t="s">
        <v>502</v>
      </c>
      <c r="D590" s="5">
        <f>D591+D592+D593+D594+D595</f>
        <v>11.1</v>
      </c>
      <c r="E590" s="5">
        <f t="shared" ref="E590" si="343">E591+E592+E593+E594+E595</f>
        <v>0</v>
      </c>
      <c r="F590" s="5">
        <f t="shared" ref="F590" si="344">F591+F592+F593+F594+F595</f>
        <v>11.1</v>
      </c>
      <c r="G590" s="5">
        <f t="shared" ref="G590" si="345">G591+G592+G593+G594+G595</f>
        <v>0</v>
      </c>
      <c r="H590" s="5">
        <f t="shared" ref="H590" si="346">H591+H592+H593+H594+H595</f>
        <v>0</v>
      </c>
    </row>
    <row r="591" spans="1:8" ht="12.75" x14ac:dyDescent="0.2">
      <c r="A591" s="209"/>
      <c r="B591" s="149"/>
      <c r="C591" s="122" t="s">
        <v>503</v>
      </c>
      <c r="D591" s="6">
        <f>E591+F591+G591+H591</f>
        <v>11.1</v>
      </c>
      <c r="E591" s="6">
        <v>0</v>
      </c>
      <c r="F591" s="110">
        <v>11.1</v>
      </c>
      <c r="G591" s="6">
        <v>0</v>
      </c>
      <c r="H591" s="6">
        <v>0</v>
      </c>
    </row>
    <row r="592" spans="1:8" ht="12.75" x14ac:dyDescent="0.2">
      <c r="A592" s="209"/>
      <c r="B592" s="149"/>
      <c r="C592" s="122" t="s">
        <v>504</v>
      </c>
      <c r="D592" s="6">
        <f>E592+F592+G592+H592</f>
        <v>0</v>
      </c>
      <c r="E592" s="6">
        <v>0</v>
      </c>
      <c r="F592" s="6">
        <v>0</v>
      </c>
      <c r="G592" s="6">
        <v>0</v>
      </c>
      <c r="H592" s="6">
        <v>0</v>
      </c>
    </row>
    <row r="593" spans="1:8" ht="12.75" x14ac:dyDescent="0.2">
      <c r="A593" s="209"/>
      <c r="B593" s="149"/>
      <c r="C593" s="122" t="s">
        <v>505</v>
      </c>
      <c r="D593" s="6">
        <f t="shared" ref="D593:D595" si="347">E593+F593+G593+H593</f>
        <v>0</v>
      </c>
      <c r="E593" s="6">
        <v>0</v>
      </c>
      <c r="F593" s="6">
        <v>0</v>
      </c>
      <c r="G593" s="6">
        <v>0</v>
      </c>
      <c r="H593" s="6">
        <v>0</v>
      </c>
    </row>
    <row r="594" spans="1:8" ht="12.75" x14ac:dyDescent="0.2">
      <c r="A594" s="209"/>
      <c r="B594" s="149"/>
      <c r="C594" s="122" t="s">
        <v>506</v>
      </c>
      <c r="D594" s="6">
        <f t="shared" si="347"/>
        <v>0</v>
      </c>
      <c r="E594" s="6">
        <v>0</v>
      </c>
      <c r="F594" s="6">
        <v>0</v>
      </c>
      <c r="G594" s="6">
        <v>0</v>
      </c>
      <c r="H594" s="6">
        <v>0</v>
      </c>
    </row>
    <row r="595" spans="1:8" ht="12.75" x14ac:dyDescent="0.2">
      <c r="A595" s="209"/>
      <c r="B595" s="149"/>
      <c r="C595" s="122" t="s">
        <v>507</v>
      </c>
      <c r="D595" s="6">
        <f t="shared" si="347"/>
        <v>0</v>
      </c>
      <c r="E595" s="6">
        <v>0</v>
      </c>
      <c r="F595" s="6">
        <v>0</v>
      </c>
      <c r="G595" s="6">
        <v>0</v>
      </c>
      <c r="H595" s="6">
        <v>0</v>
      </c>
    </row>
    <row r="596" spans="1:8" ht="12.75" customHeight="1" x14ac:dyDescent="0.2">
      <c r="A596" s="209" t="s">
        <v>61</v>
      </c>
      <c r="B596" s="149" t="s">
        <v>774</v>
      </c>
      <c r="C596" s="51" t="s">
        <v>502</v>
      </c>
      <c r="D596" s="5">
        <f>D597+D598+D599+D600+D601</f>
        <v>2609.3999999999996</v>
      </c>
      <c r="E596" s="5">
        <f t="shared" ref="E596" si="348">E597+E598+E599+E600+E601</f>
        <v>0</v>
      </c>
      <c r="F596" s="5">
        <f t="shared" ref="F596" si="349">F597+F598+F599+F600+F601</f>
        <v>2609.3999999999996</v>
      </c>
      <c r="G596" s="5">
        <f t="shared" ref="G596" si="350">G597+G598+G599+G600+G601</f>
        <v>0</v>
      </c>
      <c r="H596" s="5">
        <f t="shared" ref="H596" si="351">H597+H598+H599+H600+H601</f>
        <v>0</v>
      </c>
    </row>
    <row r="597" spans="1:8" ht="12.75" x14ac:dyDescent="0.2">
      <c r="A597" s="209"/>
      <c r="B597" s="149"/>
      <c r="C597" s="122" t="s">
        <v>503</v>
      </c>
      <c r="D597" s="6">
        <f>E597+F597+G597+H597</f>
        <v>0</v>
      </c>
      <c r="E597" s="6">
        <v>0</v>
      </c>
      <c r="F597" s="6">
        <v>0</v>
      </c>
      <c r="G597" s="6">
        <v>0</v>
      </c>
      <c r="H597" s="6">
        <v>0</v>
      </c>
    </row>
    <row r="598" spans="1:8" ht="12.75" x14ac:dyDescent="0.2">
      <c r="A598" s="209"/>
      <c r="B598" s="149"/>
      <c r="C598" s="122" t="s">
        <v>504</v>
      </c>
      <c r="D598" s="6">
        <f>E598+F598+G598+H598</f>
        <v>1505.6</v>
      </c>
      <c r="E598" s="6">
        <v>0</v>
      </c>
      <c r="F598" s="110">
        <v>1505.6</v>
      </c>
      <c r="G598" s="6">
        <v>0</v>
      </c>
      <c r="H598" s="6">
        <v>0</v>
      </c>
    </row>
    <row r="599" spans="1:8" ht="12.75" x14ac:dyDescent="0.2">
      <c r="A599" s="209"/>
      <c r="B599" s="149"/>
      <c r="C599" s="122" t="s">
        <v>505</v>
      </c>
      <c r="D599" s="6">
        <f t="shared" ref="D599:D601" si="352">E599+F599+G599+H599</f>
        <v>1103.8</v>
      </c>
      <c r="E599" s="6">
        <v>0</v>
      </c>
      <c r="F599" s="6">
        <v>1103.8</v>
      </c>
      <c r="G599" s="6">
        <v>0</v>
      </c>
      <c r="H599" s="6">
        <v>0</v>
      </c>
    </row>
    <row r="600" spans="1:8" ht="12.75" x14ac:dyDescent="0.2">
      <c r="A600" s="209"/>
      <c r="B600" s="149"/>
      <c r="C600" s="122" t="s">
        <v>506</v>
      </c>
      <c r="D600" s="6">
        <f t="shared" si="352"/>
        <v>0</v>
      </c>
      <c r="E600" s="6">
        <v>0</v>
      </c>
      <c r="F600" s="6">
        <v>0</v>
      </c>
      <c r="G600" s="6">
        <v>0</v>
      </c>
      <c r="H600" s="6">
        <v>0</v>
      </c>
    </row>
    <row r="601" spans="1:8" ht="12.75" x14ac:dyDescent="0.2">
      <c r="A601" s="209"/>
      <c r="B601" s="149"/>
      <c r="C601" s="122" t="s">
        <v>507</v>
      </c>
      <c r="D601" s="6">
        <f t="shared" si="352"/>
        <v>0</v>
      </c>
      <c r="E601" s="6">
        <v>0</v>
      </c>
      <c r="F601" s="6">
        <v>0</v>
      </c>
      <c r="G601" s="6">
        <v>0</v>
      </c>
      <c r="H601" s="6">
        <v>0</v>
      </c>
    </row>
    <row r="602" spans="1:8" ht="12.75" customHeight="1" x14ac:dyDescent="0.2">
      <c r="A602" s="209" t="s">
        <v>63</v>
      </c>
      <c r="B602" s="149" t="s">
        <v>775</v>
      </c>
      <c r="C602" s="51" t="s">
        <v>502</v>
      </c>
      <c r="D602" s="5">
        <f>D603+D604+D605+D606+D607</f>
        <v>0</v>
      </c>
      <c r="E602" s="5">
        <f t="shared" ref="E602" si="353">E603+E604+E605+E606+E607</f>
        <v>0</v>
      </c>
      <c r="F602" s="5">
        <f t="shared" ref="F602" si="354">F603+F604+F605+F606+F607</f>
        <v>0</v>
      </c>
      <c r="G602" s="5">
        <f t="shared" ref="G602" si="355">G603+G604+G605+G606+G607</f>
        <v>0</v>
      </c>
      <c r="H602" s="5">
        <f t="shared" ref="H602" si="356">H603+H604+H605+H606+H607</f>
        <v>0</v>
      </c>
    </row>
    <row r="603" spans="1:8" ht="12.75" x14ac:dyDescent="0.2">
      <c r="A603" s="209"/>
      <c r="B603" s="149"/>
      <c r="C603" s="122" t="s">
        <v>503</v>
      </c>
      <c r="D603" s="6">
        <f>E603+F603+G603+H603</f>
        <v>0</v>
      </c>
      <c r="E603" s="6">
        <v>0</v>
      </c>
      <c r="F603" s="6">
        <v>0</v>
      </c>
      <c r="G603" s="6">
        <v>0</v>
      </c>
      <c r="H603" s="6">
        <v>0</v>
      </c>
    </row>
    <row r="604" spans="1:8" ht="12.75" x14ac:dyDescent="0.2">
      <c r="A604" s="209"/>
      <c r="B604" s="149"/>
      <c r="C604" s="122" t="s">
        <v>504</v>
      </c>
      <c r="D604" s="6">
        <f>E604+F604+G604+H604</f>
        <v>0</v>
      </c>
      <c r="E604" s="6">
        <v>0</v>
      </c>
      <c r="F604" s="6">
        <v>0</v>
      </c>
      <c r="G604" s="6">
        <v>0</v>
      </c>
      <c r="H604" s="6">
        <v>0</v>
      </c>
    </row>
    <row r="605" spans="1:8" ht="12.75" x14ac:dyDescent="0.2">
      <c r="A605" s="209"/>
      <c r="B605" s="149"/>
      <c r="C605" s="122" t="s">
        <v>505</v>
      </c>
      <c r="D605" s="6">
        <f t="shared" ref="D605:D607" si="357">E605+F605+G605+H605</f>
        <v>0</v>
      </c>
      <c r="E605" s="6">
        <v>0</v>
      </c>
      <c r="F605" s="110">
        <v>0</v>
      </c>
      <c r="G605" s="6">
        <v>0</v>
      </c>
      <c r="H605" s="6">
        <v>0</v>
      </c>
    </row>
    <row r="606" spans="1:8" ht="12.75" x14ac:dyDescent="0.2">
      <c r="A606" s="209"/>
      <c r="B606" s="149"/>
      <c r="C606" s="122" t="s">
        <v>506</v>
      </c>
      <c r="D606" s="6">
        <f t="shared" si="357"/>
        <v>0</v>
      </c>
      <c r="E606" s="6">
        <v>0</v>
      </c>
      <c r="F606" s="6">
        <v>0</v>
      </c>
      <c r="G606" s="6">
        <v>0</v>
      </c>
      <c r="H606" s="6">
        <v>0</v>
      </c>
    </row>
    <row r="607" spans="1:8" ht="15" customHeight="1" x14ac:dyDescent="0.2">
      <c r="A607" s="209"/>
      <c r="B607" s="149"/>
      <c r="C607" s="122" t="s">
        <v>507</v>
      </c>
      <c r="D607" s="6">
        <f t="shared" si="357"/>
        <v>0</v>
      </c>
      <c r="E607" s="6">
        <v>0</v>
      </c>
      <c r="F607" s="6">
        <v>0</v>
      </c>
      <c r="G607" s="6">
        <v>0</v>
      </c>
      <c r="H607" s="6">
        <v>0</v>
      </c>
    </row>
    <row r="608" spans="1:8" ht="12.75" customHeight="1" x14ac:dyDescent="0.2">
      <c r="A608" s="209" t="s">
        <v>65</v>
      </c>
      <c r="B608" s="149" t="s">
        <v>776</v>
      </c>
      <c r="C608" s="51" t="s">
        <v>502</v>
      </c>
      <c r="D608" s="5">
        <f>D609+D610+D611+D612+D613</f>
        <v>0</v>
      </c>
      <c r="E608" s="5">
        <f t="shared" ref="E608" si="358">E609+E610+E611+E612+E613</f>
        <v>0</v>
      </c>
      <c r="F608" s="5">
        <f t="shared" ref="F608" si="359">F609+F610+F611+F612+F613</f>
        <v>0</v>
      </c>
      <c r="G608" s="5">
        <f t="shared" ref="G608" si="360">G609+G610+G611+G612+G613</f>
        <v>0</v>
      </c>
      <c r="H608" s="5">
        <f t="shared" ref="H608" si="361">H609+H610+H611+H612+H613</f>
        <v>0</v>
      </c>
    </row>
    <row r="609" spans="1:8" ht="12.75" x14ac:dyDescent="0.2">
      <c r="A609" s="209"/>
      <c r="B609" s="149"/>
      <c r="C609" s="122" t="s">
        <v>503</v>
      </c>
      <c r="D609" s="6">
        <f>E609+F609+G609+H609</f>
        <v>0</v>
      </c>
      <c r="E609" s="6">
        <v>0</v>
      </c>
      <c r="F609" s="6">
        <v>0</v>
      </c>
      <c r="G609" s="6">
        <v>0</v>
      </c>
      <c r="H609" s="6">
        <v>0</v>
      </c>
    </row>
    <row r="610" spans="1:8" ht="12.75" x14ac:dyDescent="0.2">
      <c r="A610" s="209"/>
      <c r="B610" s="149"/>
      <c r="C610" s="122" t="s">
        <v>504</v>
      </c>
      <c r="D610" s="6">
        <f>E610+F610+G610+H610</f>
        <v>0</v>
      </c>
      <c r="E610" s="6">
        <v>0</v>
      </c>
      <c r="F610" s="6">
        <v>0</v>
      </c>
      <c r="G610" s="6">
        <v>0</v>
      </c>
      <c r="H610" s="6">
        <v>0</v>
      </c>
    </row>
    <row r="611" spans="1:8" ht="12.75" x14ac:dyDescent="0.2">
      <c r="A611" s="209"/>
      <c r="B611" s="149"/>
      <c r="C611" s="122" t="s">
        <v>505</v>
      </c>
      <c r="D611" s="6">
        <f t="shared" ref="D611:D613" si="362">E611+F611+G611+H611</f>
        <v>0</v>
      </c>
      <c r="E611" s="6">
        <v>0</v>
      </c>
      <c r="F611" s="6">
        <v>0</v>
      </c>
      <c r="G611" s="6">
        <v>0</v>
      </c>
      <c r="H611" s="6">
        <v>0</v>
      </c>
    </row>
    <row r="612" spans="1:8" ht="12.75" x14ac:dyDescent="0.2">
      <c r="A612" s="209"/>
      <c r="B612" s="149"/>
      <c r="C612" s="122" t="s">
        <v>506</v>
      </c>
      <c r="D612" s="6">
        <f t="shared" si="362"/>
        <v>0</v>
      </c>
      <c r="E612" s="6">
        <v>0</v>
      </c>
      <c r="F612" s="110">
        <v>0</v>
      </c>
      <c r="G612" s="6">
        <v>0</v>
      </c>
      <c r="H612" s="6">
        <v>0</v>
      </c>
    </row>
    <row r="613" spans="1:8" ht="12.75" x14ac:dyDescent="0.2">
      <c r="A613" s="209"/>
      <c r="B613" s="149"/>
      <c r="C613" s="122" t="s">
        <v>507</v>
      </c>
      <c r="D613" s="6">
        <f t="shared" si="362"/>
        <v>0</v>
      </c>
      <c r="E613" s="6">
        <v>0</v>
      </c>
      <c r="F613" s="6">
        <v>0</v>
      </c>
      <c r="G613" s="6">
        <v>0</v>
      </c>
      <c r="H613" s="6">
        <v>0</v>
      </c>
    </row>
    <row r="614" spans="1:8" ht="12.75" customHeight="1" x14ac:dyDescent="0.2">
      <c r="A614" s="209" t="s">
        <v>67</v>
      </c>
      <c r="B614" s="149" t="s">
        <v>1043</v>
      </c>
      <c r="C614" s="51" t="s">
        <v>502</v>
      </c>
      <c r="D614" s="5">
        <f>D615+D616+D617+D618+D619</f>
        <v>1921</v>
      </c>
      <c r="E614" s="5">
        <f t="shared" ref="E614:H614" si="363">E615+E616+E617+E618+E619</f>
        <v>0</v>
      </c>
      <c r="F614" s="5">
        <f t="shared" si="363"/>
        <v>1921</v>
      </c>
      <c r="G614" s="5">
        <f t="shared" si="363"/>
        <v>0</v>
      </c>
      <c r="H614" s="5">
        <f t="shared" si="363"/>
        <v>0</v>
      </c>
    </row>
    <row r="615" spans="1:8" ht="12.75" x14ac:dyDescent="0.2">
      <c r="A615" s="209"/>
      <c r="B615" s="149"/>
      <c r="C615" s="122" t="s">
        <v>503</v>
      </c>
      <c r="D615" s="6">
        <f>E615+F615+G615+H615</f>
        <v>0</v>
      </c>
      <c r="E615" s="6">
        <v>0</v>
      </c>
      <c r="F615" s="6">
        <v>0</v>
      </c>
      <c r="G615" s="6">
        <v>0</v>
      </c>
      <c r="H615" s="6">
        <v>0</v>
      </c>
    </row>
    <row r="616" spans="1:8" ht="12.75" x14ac:dyDescent="0.2">
      <c r="A616" s="209"/>
      <c r="B616" s="149"/>
      <c r="C616" s="122" t="s">
        <v>504</v>
      </c>
      <c r="D616" s="6">
        <f>E616+F616+G616+H616</f>
        <v>1100</v>
      </c>
      <c r="E616" s="6">
        <v>0</v>
      </c>
      <c r="F616" s="6">
        <v>1100</v>
      </c>
      <c r="G616" s="6">
        <v>0</v>
      </c>
      <c r="H616" s="6">
        <v>0</v>
      </c>
    </row>
    <row r="617" spans="1:8" ht="12.75" x14ac:dyDescent="0.2">
      <c r="A617" s="209"/>
      <c r="B617" s="149"/>
      <c r="C617" s="122" t="s">
        <v>505</v>
      </c>
      <c r="D617" s="6">
        <f t="shared" ref="D617:D619" si="364">E617+F617+G617+H617</f>
        <v>821</v>
      </c>
      <c r="E617" s="6">
        <v>0</v>
      </c>
      <c r="F617" s="6">
        <f>1100-279</f>
        <v>821</v>
      </c>
      <c r="G617" s="6">
        <v>0</v>
      </c>
      <c r="H617" s="6">
        <v>0</v>
      </c>
    </row>
    <row r="618" spans="1:8" ht="12.75" x14ac:dyDescent="0.2">
      <c r="A618" s="209"/>
      <c r="B618" s="149"/>
      <c r="C618" s="122" t="s">
        <v>506</v>
      </c>
      <c r="D618" s="6">
        <f t="shared" si="364"/>
        <v>0</v>
      </c>
      <c r="E618" s="6">
        <v>0</v>
      </c>
      <c r="F618" s="110">
        <v>0</v>
      </c>
      <c r="G618" s="6">
        <v>0</v>
      </c>
      <c r="H618" s="6">
        <v>0</v>
      </c>
    </row>
    <row r="619" spans="1:8" ht="12.75" x14ac:dyDescent="0.2">
      <c r="A619" s="209"/>
      <c r="B619" s="149"/>
      <c r="C619" s="122" t="s">
        <v>507</v>
      </c>
      <c r="D619" s="6">
        <f t="shared" si="364"/>
        <v>0</v>
      </c>
      <c r="E619" s="6">
        <v>0</v>
      </c>
      <c r="F619" s="6">
        <v>0</v>
      </c>
      <c r="G619" s="6">
        <v>0</v>
      </c>
      <c r="H619" s="6">
        <v>0</v>
      </c>
    </row>
    <row r="620" spans="1:8" s="20" customFormat="1" ht="31.5" customHeight="1" x14ac:dyDescent="0.25">
      <c r="A620" s="16" t="s">
        <v>206</v>
      </c>
      <c r="B620" s="210" t="s">
        <v>806</v>
      </c>
      <c r="C620" s="210"/>
      <c r="D620" s="210"/>
      <c r="E620" s="210"/>
      <c r="F620" s="210"/>
      <c r="G620" s="210"/>
      <c r="H620" s="210"/>
    </row>
    <row r="621" spans="1:8" ht="12.75" x14ac:dyDescent="0.2">
      <c r="A621" s="122" t="s">
        <v>513</v>
      </c>
      <c r="B621" s="115" t="s">
        <v>498</v>
      </c>
      <c r="C621" s="178" t="s">
        <v>499</v>
      </c>
      <c r="D621" s="178"/>
      <c r="E621" s="178"/>
      <c r="F621" s="178"/>
      <c r="G621" s="178"/>
      <c r="H621" s="178"/>
    </row>
    <row r="622" spans="1:8" s="31" customFormat="1" ht="12.75" x14ac:dyDescent="0.2">
      <c r="A622" s="207" t="s">
        <v>514</v>
      </c>
      <c r="B622" s="208" t="s">
        <v>807</v>
      </c>
      <c r="C622" s="121" t="s">
        <v>502</v>
      </c>
      <c r="D622" s="128">
        <f>D623+D624+D625+D626+D627</f>
        <v>53944.899999999994</v>
      </c>
      <c r="E622" s="128">
        <f t="shared" ref="E622:H622" si="365">E623+E624+E625+E626+E627</f>
        <v>0</v>
      </c>
      <c r="F622" s="128">
        <f t="shared" si="365"/>
        <v>53454.899999999994</v>
      </c>
      <c r="G622" s="128">
        <f t="shared" si="365"/>
        <v>0</v>
      </c>
      <c r="H622" s="128">
        <f t="shared" si="365"/>
        <v>490</v>
      </c>
    </row>
    <row r="623" spans="1:8" s="31" customFormat="1" ht="12.75" x14ac:dyDescent="0.2">
      <c r="A623" s="207"/>
      <c r="B623" s="208"/>
      <c r="C623" s="121" t="s">
        <v>503</v>
      </c>
      <c r="D623" s="128">
        <f t="shared" ref="D623:H627" si="366">D629+D635+D641+D647+D653+D659+D665+D671+D677+D683+D689</f>
        <v>10763.3</v>
      </c>
      <c r="E623" s="128">
        <f t="shared" si="366"/>
        <v>0</v>
      </c>
      <c r="F623" s="128">
        <f t="shared" si="366"/>
        <v>10763.3</v>
      </c>
      <c r="G623" s="128">
        <f t="shared" si="366"/>
        <v>0</v>
      </c>
      <c r="H623" s="128">
        <f t="shared" si="366"/>
        <v>0</v>
      </c>
    </row>
    <row r="624" spans="1:8" s="31" customFormat="1" ht="12.75" x14ac:dyDescent="0.2">
      <c r="A624" s="207"/>
      <c r="B624" s="208"/>
      <c r="C624" s="121" t="s">
        <v>504</v>
      </c>
      <c r="D624" s="128">
        <f t="shared" ref="D624:E624" si="367">D630+D636+D642+D648+D654+D660+D666+D672+D678+D684+D690+D696</f>
        <v>12525</v>
      </c>
      <c r="E624" s="128">
        <f t="shared" si="367"/>
        <v>0</v>
      </c>
      <c r="F624" s="128">
        <f>F630+F636+F642+F648+F654+F660+F666+F672+F678+F684+F690+F696</f>
        <v>12525</v>
      </c>
      <c r="G624" s="128">
        <f t="shared" si="366"/>
        <v>0</v>
      </c>
      <c r="H624" s="128">
        <f t="shared" si="366"/>
        <v>0</v>
      </c>
    </row>
    <row r="625" spans="1:8" s="31" customFormat="1" ht="12.75" x14ac:dyDescent="0.2">
      <c r="A625" s="207"/>
      <c r="B625" s="208"/>
      <c r="C625" s="121" t="s">
        <v>505</v>
      </c>
      <c r="D625" s="128">
        <f>D631+D637+D643+D649+D655+D661+D667+D673+D679+D685+D691++D697+D703+D709</f>
        <v>14656.599999999999</v>
      </c>
      <c r="E625" s="128">
        <f t="shared" ref="E625:H625" si="368">E631+E637+E643+E649+E655+E661+E667+E673+E679+E685+E691++E697+E703+E709</f>
        <v>0</v>
      </c>
      <c r="F625" s="128">
        <f t="shared" si="368"/>
        <v>14166.599999999999</v>
      </c>
      <c r="G625" s="128">
        <f t="shared" si="368"/>
        <v>0</v>
      </c>
      <c r="H625" s="128">
        <f t="shared" si="368"/>
        <v>490</v>
      </c>
    </row>
    <row r="626" spans="1:8" s="31" customFormat="1" ht="12.75" x14ac:dyDescent="0.2">
      <c r="A626" s="207"/>
      <c r="B626" s="208"/>
      <c r="C626" s="121" t="s">
        <v>506</v>
      </c>
      <c r="D626" s="128">
        <f t="shared" si="366"/>
        <v>8000</v>
      </c>
      <c r="E626" s="128">
        <f t="shared" si="366"/>
        <v>0</v>
      </c>
      <c r="F626" s="128">
        <f t="shared" ref="F626:F627" si="369">F632+F638+F644+F650+F656+F662+F668+F674+F680+F686+F692+F698</f>
        <v>8000</v>
      </c>
      <c r="G626" s="128">
        <f t="shared" si="366"/>
        <v>0</v>
      </c>
      <c r="H626" s="128">
        <f t="shared" si="366"/>
        <v>0</v>
      </c>
    </row>
    <row r="627" spans="1:8" s="31" customFormat="1" ht="12.75" x14ac:dyDescent="0.2">
      <c r="A627" s="207"/>
      <c r="B627" s="208"/>
      <c r="C627" s="121" t="s">
        <v>507</v>
      </c>
      <c r="D627" s="128">
        <f t="shared" si="366"/>
        <v>8000</v>
      </c>
      <c r="E627" s="128">
        <f t="shared" si="366"/>
        <v>0</v>
      </c>
      <c r="F627" s="128">
        <f t="shared" si="369"/>
        <v>8000</v>
      </c>
      <c r="G627" s="128">
        <f t="shared" si="366"/>
        <v>0</v>
      </c>
      <c r="H627" s="128">
        <f t="shared" si="366"/>
        <v>0</v>
      </c>
    </row>
    <row r="628" spans="1:8" ht="12.75" x14ac:dyDescent="0.2">
      <c r="A628" s="209" t="s">
        <v>516</v>
      </c>
      <c r="B628" s="178" t="s">
        <v>207</v>
      </c>
      <c r="C628" s="51" t="s">
        <v>502</v>
      </c>
      <c r="D628" s="53">
        <f>D629+D630+D631+D632+D633</f>
        <v>14098.73</v>
      </c>
      <c r="E628" s="53">
        <f t="shared" ref="E628:H628" si="370">E629+E630+E631+E632+E633</f>
        <v>0</v>
      </c>
      <c r="F628" s="53">
        <f t="shared" si="370"/>
        <v>14098.73</v>
      </c>
      <c r="G628" s="53">
        <f t="shared" si="370"/>
        <v>0</v>
      </c>
      <c r="H628" s="53">
        <f t="shared" si="370"/>
        <v>0</v>
      </c>
    </row>
    <row r="629" spans="1:8" ht="12.75" x14ac:dyDescent="0.2">
      <c r="A629" s="209"/>
      <c r="B629" s="178"/>
      <c r="C629" s="122" t="s">
        <v>503</v>
      </c>
      <c r="D629" s="54">
        <f>E629+F629+G629+H629</f>
        <v>1476.2</v>
      </c>
      <c r="E629" s="54">
        <v>0</v>
      </c>
      <c r="F629" s="54">
        <v>1476.2</v>
      </c>
      <c r="G629" s="54">
        <v>0</v>
      </c>
      <c r="H629" s="54">
        <v>0</v>
      </c>
    </row>
    <row r="630" spans="1:8" ht="12.75" x14ac:dyDescent="0.2">
      <c r="A630" s="209"/>
      <c r="B630" s="178"/>
      <c r="C630" s="122" t="s">
        <v>504</v>
      </c>
      <c r="D630" s="54">
        <f t="shared" ref="D630:D633" si="371">E630+F630+G630+H630</f>
        <v>3979</v>
      </c>
      <c r="E630" s="54">
        <v>0</v>
      </c>
      <c r="F630" s="54">
        <f>4229-250</f>
        <v>3979</v>
      </c>
      <c r="G630" s="54">
        <v>0</v>
      </c>
      <c r="H630" s="54">
        <v>0</v>
      </c>
    </row>
    <row r="631" spans="1:8" ht="12.75" x14ac:dyDescent="0.2">
      <c r="A631" s="209"/>
      <c r="B631" s="178"/>
      <c r="C631" s="122" t="s">
        <v>505</v>
      </c>
      <c r="D631" s="54">
        <f t="shared" si="371"/>
        <v>4643.53</v>
      </c>
      <c r="E631" s="54">
        <v>0</v>
      </c>
      <c r="F631" s="54">
        <v>4643.53</v>
      </c>
      <c r="G631" s="54">
        <v>0</v>
      </c>
      <c r="H631" s="54">
        <v>0</v>
      </c>
    </row>
    <row r="632" spans="1:8" ht="12.75" x14ac:dyDescent="0.2">
      <c r="A632" s="209"/>
      <c r="B632" s="178"/>
      <c r="C632" s="122" t="s">
        <v>506</v>
      </c>
      <c r="D632" s="54">
        <f t="shared" si="371"/>
        <v>2000</v>
      </c>
      <c r="E632" s="54">
        <v>0</v>
      </c>
      <c r="F632" s="54">
        <v>2000</v>
      </c>
      <c r="G632" s="54">
        <v>0</v>
      </c>
      <c r="H632" s="54">
        <v>0</v>
      </c>
    </row>
    <row r="633" spans="1:8" ht="12.75" x14ac:dyDescent="0.2">
      <c r="A633" s="209"/>
      <c r="B633" s="178"/>
      <c r="C633" s="122" t="s">
        <v>507</v>
      </c>
      <c r="D633" s="54">
        <f t="shared" si="371"/>
        <v>2000</v>
      </c>
      <c r="E633" s="54">
        <v>0</v>
      </c>
      <c r="F633" s="54">
        <v>2000</v>
      </c>
      <c r="G633" s="54">
        <v>0</v>
      </c>
      <c r="H633" s="54">
        <v>0</v>
      </c>
    </row>
    <row r="634" spans="1:8" ht="12.75" x14ac:dyDescent="0.2">
      <c r="A634" s="209" t="s">
        <v>518</v>
      </c>
      <c r="B634" s="178" t="s">
        <v>208</v>
      </c>
      <c r="C634" s="51" t="s">
        <v>502</v>
      </c>
      <c r="D634" s="53">
        <f>D635+D636+D637+D638+D639</f>
        <v>7117.8</v>
      </c>
      <c r="E634" s="53">
        <f t="shared" ref="E634" si="372">E635+E636+E637+E638+E639</f>
        <v>0</v>
      </c>
      <c r="F634" s="53">
        <f t="shared" ref="F634" si="373">F635+F636+F637+F638+F639</f>
        <v>7117.8</v>
      </c>
      <c r="G634" s="53">
        <f t="shared" ref="G634" si="374">G635+G636+G637+G638+G639</f>
        <v>0</v>
      </c>
      <c r="H634" s="53">
        <f t="shared" ref="H634" si="375">H635+H636+H637+H638+H639</f>
        <v>0</v>
      </c>
    </row>
    <row r="635" spans="1:8" ht="12.75" x14ac:dyDescent="0.2">
      <c r="A635" s="209"/>
      <c r="B635" s="178"/>
      <c r="C635" s="122" t="s">
        <v>503</v>
      </c>
      <c r="D635" s="54">
        <f>E635+F635+G635+H635</f>
        <v>1200.2</v>
      </c>
      <c r="E635" s="54">
        <v>0</v>
      </c>
      <c r="F635" s="69">
        <v>1200.2</v>
      </c>
      <c r="G635" s="54">
        <v>0</v>
      </c>
      <c r="H635" s="54">
        <v>0</v>
      </c>
    </row>
    <row r="636" spans="1:8" ht="12.75" x14ac:dyDescent="0.2">
      <c r="A636" s="209"/>
      <c r="B636" s="178"/>
      <c r="C636" s="122" t="s">
        <v>504</v>
      </c>
      <c r="D636" s="54">
        <f t="shared" ref="D636:D639" si="376">E636+F636+G636+H636</f>
        <v>1447.7</v>
      </c>
      <c r="E636" s="54">
        <v>0</v>
      </c>
      <c r="F636" s="69">
        <f>1276.8+388.5-217.6</f>
        <v>1447.7</v>
      </c>
      <c r="G636" s="54">
        <v>0</v>
      </c>
      <c r="H636" s="54">
        <v>0</v>
      </c>
    </row>
    <row r="637" spans="1:8" ht="12.75" x14ac:dyDescent="0.2">
      <c r="A637" s="209"/>
      <c r="B637" s="178"/>
      <c r="C637" s="122" t="s">
        <v>505</v>
      </c>
      <c r="D637" s="54">
        <f t="shared" si="376"/>
        <v>1869.9</v>
      </c>
      <c r="E637" s="54">
        <v>0</v>
      </c>
      <c r="F637" s="69">
        <v>1869.9</v>
      </c>
      <c r="G637" s="54">
        <v>0</v>
      </c>
      <c r="H637" s="54">
        <v>0</v>
      </c>
    </row>
    <row r="638" spans="1:8" ht="12.75" x14ac:dyDescent="0.2">
      <c r="A638" s="209"/>
      <c r="B638" s="178"/>
      <c r="C638" s="122" t="s">
        <v>506</v>
      </c>
      <c r="D638" s="54">
        <f t="shared" si="376"/>
        <v>1300</v>
      </c>
      <c r="E638" s="54">
        <v>0</v>
      </c>
      <c r="F638" s="69">
        <v>1300</v>
      </c>
      <c r="G638" s="54">
        <v>0</v>
      </c>
      <c r="H638" s="54">
        <v>0</v>
      </c>
    </row>
    <row r="639" spans="1:8" ht="12.75" x14ac:dyDescent="0.2">
      <c r="A639" s="209"/>
      <c r="B639" s="178"/>
      <c r="C639" s="122" t="s">
        <v>507</v>
      </c>
      <c r="D639" s="54">
        <f t="shared" si="376"/>
        <v>1300</v>
      </c>
      <c r="E639" s="54">
        <v>0</v>
      </c>
      <c r="F639" s="69">
        <v>1300</v>
      </c>
      <c r="G639" s="54">
        <v>0</v>
      </c>
      <c r="H639" s="54">
        <v>0</v>
      </c>
    </row>
    <row r="640" spans="1:8" ht="12.75" x14ac:dyDescent="0.2">
      <c r="A640" s="209" t="s">
        <v>556</v>
      </c>
      <c r="B640" s="178" t="s">
        <v>209</v>
      </c>
      <c r="C640" s="51" t="s">
        <v>502</v>
      </c>
      <c r="D640" s="53">
        <f>D641+D642+D643+D644+D645</f>
        <v>5376.89</v>
      </c>
      <c r="E640" s="53">
        <f t="shared" ref="E640" si="377">E641+E642+E643+E644+E645</f>
        <v>0</v>
      </c>
      <c r="F640" s="53">
        <f t="shared" ref="F640" si="378">F641+F642+F643+F644+F645</f>
        <v>5376.89</v>
      </c>
      <c r="G640" s="53">
        <f t="shared" ref="G640" si="379">G641+G642+G643+G644+G645</f>
        <v>0</v>
      </c>
      <c r="H640" s="53">
        <f t="shared" ref="H640" si="380">H641+H642+H643+H644+H645</f>
        <v>0</v>
      </c>
    </row>
    <row r="641" spans="1:8" ht="12.75" x14ac:dyDescent="0.2">
      <c r="A641" s="209"/>
      <c r="B641" s="178"/>
      <c r="C641" s="122" t="s">
        <v>503</v>
      </c>
      <c r="D641" s="54">
        <f>E641+F641+G641+H641</f>
        <v>798.9</v>
      </c>
      <c r="E641" s="54">
        <v>0</v>
      </c>
      <c r="F641" s="69">
        <v>798.9</v>
      </c>
      <c r="G641" s="54">
        <v>0</v>
      </c>
      <c r="H641" s="54">
        <v>0</v>
      </c>
    </row>
    <row r="642" spans="1:8" ht="12.75" x14ac:dyDescent="0.2">
      <c r="A642" s="209"/>
      <c r="B642" s="178"/>
      <c r="C642" s="122" t="s">
        <v>504</v>
      </c>
      <c r="D642" s="54">
        <f t="shared" ref="D642:D645" si="381">E642+F642+G642+H642</f>
        <v>1470.6</v>
      </c>
      <c r="E642" s="54">
        <v>0</v>
      </c>
      <c r="F642" s="69">
        <v>1470.6</v>
      </c>
      <c r="G642" s="54">
        <v>0</v>
      </c>
      <c r="H642" s="54">
        <v>0</v>
      </c>
    </row>
    <row r="643" spans="1:8" ht="12.75" x14ac:dyDescent="0.2">
      <c r="A643" s="209"/>
      <c r="B643" s="178"/>
      <c r="C643" s="122" t="s">
        <v>505</v>
      </c>
      <c r="D643" s="54">
        <f t="shared" si="381"/>
        <v>1707.39</v>
      </c>
      <c r="E643" s="54">
        <v>0</v>
      </c>
      <c r="F643" s="69">
        <v>1707.39</v>
      </c>
      <c r="G643" s="54">
        <v>0</v>
      </c>
      <c r="H643" s="54">
        <v>0</v>
      </c>
    </row>
    <row r="644" spans="1:8" ht="12.75" x14ac:dyDescent="0.2">
      <c r="A644" s="209"/>
      <c r="B644" s="178"/>
      <c r="C644" s="122" t="s">
        <v>506</v>
      </c>
      <c r="D644" s="54">
        <f t="shared" si="381"/>
        <v>700</v>
      </c>
      <c r="E644" s="54">
        <v>0</v>
      </c>
      <c r="F644" s="69">
        <v>700</v>
      </c>
      <c r="G644" s="54">
        <v>0</v>
      </c>
      <c r="H644" s="54">
        <v>0</v>
      </c>
    </row>
    <row r="645" spans="1:8" ht="12.75" x14ac:dyDescent="0.2">
      <c r="A645" s="209"/>
      <c r="B645" s="178"/>
      <c r="C645" s="122" t="s">
        <v>507</v>
      </c>
      <c r="D645" s="54">
        <f t="shared" si="381"/>
        <v>700</v>
      </c>
      <c r="E645" s="54">
        <v>0</v>
      </c>
      <c r="F645" s="69">
        <v>700</v>
      </c>
      <c r="G645" s="54">
        <v>0</v>
      </c>
      <c r="H645" s="54">
        <v>0</v>
      </c>
    </row>
    <row r="646" spans="1:8" ht="12.75" x14ac:dyDescent="0.2">
      <c r="A646" s="209" t="s">
        <v>557</v>
      </c>
      <c r="B646" s="178" t="s">
        <v>210</v>
      </c>
      <c r="C646" s="51" t="s">
        <v>502</v>
      </c>
      <c r="D646" s="53">
        <f>D647+D648+D649+D650+D651</f>
        <v>1838.28</v>
      </c>
      <c r="E646" s="53">
        <f t="shared" ref="E646" si="382">E647+E648+E649+E650+E651</f>
        <v>0</v>
      </c>
      <c r="F646" s="53">
        <f t="shared" ref="F646" si="383">F647+F648+F649+F650+F651</f>
        <v>1838.28</v>
      </c>
      <c r="G646" s="53">
        <f t="shared" ref="G646" si="384">G647+G648+G649+G650+G651</f>
        <v>0</v>
      </c>
      <c r="H646" s="53">
        <f t="shared" ref="H646" si="385">H647+H648+H649+H650+H651</f>
        <v>0</v>
      </c>
    </row>
    <row r="647" spans="1:8" ht="12.75" x14ac:dyDescent="0.2">
      <c r="A647" s="209"/>
      <c r="B647" s="178"/>
      <c r="C647" s="122" t="s">
        <v>503</v>
      </c>
      <c r="D647" s="54">
        <f>E647+F647+G647+H647</f>
        <v>199.6</v>
      </c>
      <c r="E647" s="54">
        <v>0</v>
      </c>
      <c r="F647" s="54">
        <v>199.6</v>
      </c>
      <c r="G647" s="54">
        <v>0</v>
      </c>
      <c r="H647" s="54">
        <v>0</v>
      </c>
    </row>
    <row r="648" spans="1:8" ht="12.75" x14ac:dyDescent="0.2">
      <c r="A648" s="209"/>
      <c r="B648" s="178"/>
      <c r="C648" s="122" t="s">
        <v>504</v>
      </c>
      <c r="D648" s="54">
        <f t="shared" ref="D648:D651" si="386">E648+F648+G648+H648</f>
        <v>385</v>
      </c>
      <c r="E648" s="54">
        <v>0</v>
      </c>
      <c r="F648" s="54">
        <v>385</v>
      </c>
      <c r="G648" s="54">
        <v>0</v>
      </c>
      <c r="H648" s="54">
        <v>0</v>
      </c>
    </row>
    <row r="649" spans="1:8" ht="12.75" x14ac:dyDescent="0.2">
      <c r="A649" s="209"/>
      <c r="B649" s="178"/>
      <c r="C649" s="122" t="s">
        <v>505</v>
      </c>
      <c r="D649" s="54">
        <f t="shared" si="386"/>
        <v>253.68</v>
      </c>
      <c r="E649" s="54">
        <v>0</v>
      </c>
      <c r="F649" s="54">
        <v>253.68</v>
      </c>
      <c r="G649" s="54">
        <v>0</v>
      </c>
      <c r="H649" s="54">
        <v>0</v>
      </c>
    </row>
    <row r="650" spans="1:8" ht="12.75" x14ac:dyDescent="0.2">
      <c r="A650" s="209"/>
      <c r="B650" s="178"/>
      <c r="C650" s="122" t="s">
        <v>506</v>
      </c>
      <c r="D650" s="54">
        <f t="shared" si="386"/>
        <v>500</v>
      </c>
      <c r="E650" s="54">
        <v>0</v>
      </c>
      <c r="F650" s="54">
        <v>500</v>
      </c>
      <c r="G650" s="54">
        <v>0</v>
      </c>
      <c r="H650" s="54">
        <v>0</v>
      </c>
    </row>
    <row r="651" spans="1:8" ht="12.75" x14ac:dyDescent="0.2">
      <c r="A651" s="209"/>
      <c r="B651" s="178"/>
      <c r="C651" s="122" t="s">
        <v>507</v>
      </c>
      <c r="D651" s="54">
        <f t="shared" si="386"/>
        <v>500</v>
      </c>
      <c r="E651" s="54">
        <v>0</v>
      </c>
      <c r="F651" s="54">
        <v>500</v>
      </c>
      <c r="G651" s="54">
        <v>0</v>
      </c>
      <c r="H651" s="54">
        <v>0</v>
      </c>
    </row>
    <row r="652" spans="1:8" ht="12.75" x14ac:dyDescent="0.2">
      <c r="A652" s="209" t="s">
        <v>460</v>
      </c>
      <c r="B652" s="178" t="s">
        <v>211</v>
      </c>
      <c r="C652" s="51" t="s">
        <v>502</v>
      </c>
      <c r="D652" s="53">
        <f>D653+D654+D655+D656+D657</f>
        <v>7594.32</v>
      </c>
      <c r="E652" s="53">
        <f t="shared" ref="E652" si="387">E653+E654+E655+E656+E657</f>
        <v>0</v>
      </c>
      <c r="F652" s="53">
        <f t="shared" ref="F652" si="388">F653+F654+F655+F656+F657</f>
        <v>7594.32</v>
      </c>
      <c r="G652" s="53">
        <f t="shared" ref="G652" si="389">G653+G654+G655+G656+G657</f>
        <v>0</v>
      </c>
      <c r="H652" s="53">
        <f t="shared" ref="H652" si="390">H653+H654+H655+H656+H657</f>
        <v>0</v>
      </c>
    </row>
    <row r="653" spans="1:8" ht="12.75" x14ac:dyDescent="0.2">
      <c r="A653" s="209"/>
      <c r="B653" s="178"/>
      <c r="C653" s="122" t="s">
        <v>503</v>
      </c>
      <c r="D653" s="54">
        <f>E653+F653+G653+H653</f>
        <v>1004</v>
      </c>
      <c r="E653" s="54">
        <v>0</v>
      </c>
      <c r="F653" s="54">
        <v>1004</v>
      </c>
      <c r="G653" s="54">
        <v>0</v>
      </c>
      <c r="H653" s="54">
        <v>0</v>
      </c>
    </row>
    <row r="654" spans="1:8" ht="12.75" x14ac:dyDescent="0.2">
      <c r="A654" s="209"/>
      <c r="B654" s="178"/>
      <c r="C654" s="122" t="s">
        <v>504</v>
      </c>
      <c r="D654" s="54">
        <f t="shared" ref="D654:D657" si="391">E654+F654+G654+H654</f>
        <v>1922.1</v>
      </c>
      <c r="E654" s="54">
        <v>0</v>
      </c>
      <c r="F654" s="54">
        <v>1922.1</v>
      </c>
      <c r="G654" s="54">
        <v>0</v>
      </c>
      <c r="H654" s="54">
        <v>0</v>
      </c>
    </row>
    <row r="655" spans="1:8" ht="12.75" x14ac:dyDescent="0.2">
      <c r="A655" s="209"/>
      <c r="B655" s="178"/>
      <c r="C655" s="122" t="s">
        <v>505</v>
      </c>
      <c r="D655" s="54">
        <f t="shared" si="391"/>
        <v>668.22</v>
      </c>
      <c r="E655" s="54">
        <v>0</v>
      </c>
      <c r="F655" s="54">
        <v>668.22</v>
      </c>
      <c r="G655" s="54">
        <v>0</v>
      </c>
      <c r="H655" s="54">
        <v>0</v>
      </c>
    </row>
    <row r="656" spans="1:8" ht="12.75" x14ac:dyDescent="0.2">
      <c r="A656" s="209"/>
      <c r="B656" s="178"/>
      <c r="C656" s="122" t="s">
        <v>506</v>
      </c>
      <c r="D656" s="54">
        <f t="shared" si="391"/>
        <v>2000</v>
      </c>
      <c r="E656" s="54">
        <v>0</v>
      </c>
      <c r="F656" s="54">
        <v>2000</v>
      </c>
      <c r="G656" s="54">
        <v>0</v>
      </c>
      <c r="H656" s="54">
        <v>0</v>
      </c>
    </row>
    <row r="657" spans="1:8" ht="12.75" x14ac:dyDescent="0.2">
      <c r="A657" s="209"/>
      <c r="B657" s="178"/>
      <c r="C657" s="122" t="s">
        <v>507</v>
      </c>
      <c r="D657" s="54">
        <f t="shared" si="391"/>
        <v>2000</v>
      </c>
      <c r="E657" s="54">
        <v>0</v>
      </c>
      <c r="F657" s="54">
        <v>2000</v>
      </c>
      <c r="G657" s="54">
        <v>0</v>
      </c>
      <c r="H657" s="54">
        <v>0</v>
      </c>
    </row>
    <row r="658" spans="1:8" ht="12.75" x14ac:dyDescent="0.2">
      <c r="A658" s="209" t="s">
        <v>212</v>
      </c>
      <c r="B658" s="178" t="s">
        <v>213</v>
      </c>
      <c r="C658" s="51" t="s">
        <v>502</v>
      </c>
      <c r="D658" s="53">
        <f>D659+D660+D661+D662+D663</f>
        <v>8817.66</v>
      </c>
      <c r="E658" s="53">
        <f t="shared" ref="E658" si="392">E659+E660+E661+E662+E663</f>
        <v>0</v>
      </c>
      <c r="F658" s="53">
        <f t="shared" ref="F658" si="393">F659+F660+F661+F662+F663</f>
        <v>8817.66</v>
      </c>
      <c r="G658" s="53">
        <f t="shared" ref="G658" si="394">G659+G660+G661+G662+G663</f>
        <v>0</v>
      </c>
      <c r="H658" s="53">
        <f t="shared" ref="H658" si="395">H659+H660+H661+H662+H663</f>
        <v>0</v>
      </c>
    </row>
    <row r="659" spans="1:8" ht="12.75" x14ac:dyDescent="0.2">
      <c r="A659" s="209"/>
      <c r="B659" s="178"/>
      <c r="C659" s="122" t="s">
        <v>503</v>
      </c>
      <c r="D659" s="54">
        <f>E659+F659+G659+H659</f>
        <v>1578</v>
      </c>
      <c r="E659" s="54">
        <v>0</v>
      </c>
      <c r="F659" s="69">
        <v>1578</v>
      </c>
      <c r="G659" s="54">
        <v>0</v>
      </c>
      <c r="H659" s="54">
        <v>0</v>
      </c>
    </row>
    <row r="660" spans="1:8" ht="12.75" x14ac:dyDescent="0.2">
      <c r="A660" s="209"/>
      <c r="B660" s="178"/>
      <c r="C660" s="122" t="s">
        <v>504</v>
      </c>
      <c r="D660" s="54">
        <f t="shared" ref="D660:D663" si="396">E660+F660+G660+H660</f>
        <v>2213.9</v>
      </c>
      <c r="E660" s="54">
        <v>0</v>
      </c>
      <c r="F660" s="69">
        <v>2213.9</v>
      </c>
      <c r="G660" s="54">
        <v>0</v>
      </c>
      <c r="H660" s="54">
        <v>0</v>
      </c>
    </row>
    <row r="661" spans="1:8" ht="12.75" x14ac:dyDescent="0.2">
      <c r="A661" s="209"/>
      <c r="B661" s="178"/>
      <c r="C661" s="122" t="s">
        <v>505</v>
      </c>
      <c r="D661" s="54">
        <f t="shared" si="396"/>
        <v>2025.76</v>
      </c>
      <c r="E661" s="54">
        <v>0</v>
      </c>
      <c r="F661" s="69">
        <v>2025.76</v>
      </c>
      <c r="G661" s="54">
        <v>0</v>
      </c>
      <c r="H661" s="54">
        <v>0</v>
      </c>
    </row>
    <row r="662" spans="1:8" ht="12.75" x14ac:dyDescent="0.2">
      <c r="A662" s="209"/>
      <c r="B662" s="178"/>
      <c r="C662" s="122" t="s">
        <v>506</v>
      </c>
      <c r="D662" s="54">
        <f t="shared" si="396"/>
        <v>1500</v>
      </c>
      <c r="E662" s="54">
        <v>0</v>
      </c>
      <c r="F662" s="69">
        <v>1500</v>
      </c>
      <c r="G662" s="54">
        <v>0</v>
      </c>
      <c r="H662" s="54">
        <v>0</v>
      </c>
    </row>
    <row r="663" spans="1:8" ht="12.75" x14ac:dyDescent="0.2">
      <c r="A663" s="209"/>
      <c r="B663" s="178"/>
      <c r="C663" s="122" t="s">
        <v>507</v>
      </c>
      <c r="D663" s="54">
        <f t="shared" si="396"/>
        <v>1500</v>
      </c>
      <c r="E663" s="54">
        <v>0</v>
      </c>
      <c r="F663" s="69">
        <v>1500</v>
      </c>
      <c r="G663" s="54">
        <v>0</v>
      </c>
      <c r="H663" s="54">
        <v>0</v>
      </c>
    </row>
    <row r="664" spans="1:8" ht="12.75" x14ac:dyDescent="0.2">
      <c r="A664" s="209" t="s">
        <v>214</v>
      </c>
      <c r="B664" s="178" t="s">
        <v>215</v>
      </c>
      <c r="C664" s="51" t="s">
        <v>502</v>
      </c>
      <c r="D664" s="53">
        <f>D665+D666+D667+D668+D669</f>
        <v>7327.72</v>
      </c>
      <c r="E664" s="53">
        <f t="shared" ref="E664" si="397">E665+E666+E667+E668+E669</f>
        <v>0</v>
      </c>
      <c r="F664" s="53">
        <f t="shared" ref="F664" si="398">F665+F666+F667+F668+F669</f>
        <v>7327.72</v>
      </c>
      <c r="G664" s="53">
        <f t="shared" ref="G664" si="399">G665+G666+G667+G668+G669</f>
        <v>0</v>
      </c>
      <c r="H664" s="53">
        <f t="shared" ref="H664" si="400">H665+H666+H667+H668+H669</f>
        <v>0</v>
      </c>
    </row>
    <row r="665" spans="1:8" ht="12.75" x14ac:dyDescent="0.2">
      <c r="A665" s="209"/>
      <c r="B665" s="178"/>
      <c r="C665" s="122" t="s">
        <v>503</v>
      </c>
      <c r="D665" s="54">
        <f>E665+F665+G665+H665</f>
        <v>4329.6000000000004</v>
      </c>
      <c r="E665" s="54">
        <v>0</v>
      </c>
      <c r="F665" s="69">
        <v>4329.6000000000004</v>
      </c>
      <c r="G665" s="54">
        <v>0</v>
      </c>
      <c r="H665" s="54">
        <v>0</v>
      </c>
    </row>
    <row r="666" spans="1:8" ht="12.75" x14ac:dyDescent="0.2">
      <c r="A666" s="209"/>
      <c r="B666" s="178"/>
      <c r="C666" s="122" t="s">
        <v>504</v>
      </c>
      <c r="D666" s="54">
        <f t="shared" ref="D666:D669" si="401">E666+F666+G666+H666</f>
        <v>0</v>
      </c>
      <c r="E666" s="54">
        <v>0</v>
      </c>
      <c r="F666" s="69">
        <v>0</v>
      </c>
      <c r="G666" s="54">
        <v>0</v>
      </c>
      <c r="H666" s="54">
        <v>0</v>
      </c>
    </row>
    <row r="667" spans="1:8" ht="12.75" x14ac:dyDescent="0.2">
      <c r="A667" s="209"/>
      <c r="B667" s="178"/>
      <c r="C667" s="122" t="s">
        <v>505</v>
      </c>
      <c r="D667" s="54">
        <f t="shared" si="401"/>
        <v>2998.12</v>
      </c>
      <c r="E667" s="54">
        <v>0</v>
      </c>
      <c r="F667" s="69">
        <v>2998.12</v>
      </c>
      <c r="G667" s="54">
        <v>0</v>
      </c>
      <c r="H667" s="54">
        <v>0</v>
      </c>
    </row>
    <row r="668" spans="1:8" ht="12.75" x14ac:dyDescent="0.2">
      <c r="A668" s="209"/>
      <c r="B668" s="178"/>
      <c r="C668" s="122" t="s">
        <v>506</v>
      </c>
      <c r="D668" s="54">
        <f t="shared" si="401"/>
        <v>0</v>
      </c>
      <c r="E668" s="54">
        <v>0</v>
      </c>
      <c r="F668" s="69">
        <v>0</v>
      </c>
      <c r="G668" s="54">
        <v>0</v>
      </c>
      <c r="H668" s="54">
        <v>0</v>
      </c>
    </row>
    <row r="669" spans="1:8" ht="15" customHeight="1" x14ac:dyDescent="0.2">
      <c r="A669" s="209"/>
      <c r="B669" s="178"/>
      <c r="C669" s="122" t="s">
        <v>507</v>
      </c>
      <c r="D669" s="54">
        <f t="shared" si="401"/>
        <v>0</v>
      </c>
      <c r="E669" s="54">
        <v>0</v>
      </c>
      <c r="F669" s="69">
        <v>0</v>
      </c>
      <c r="G669" s="54">
        <v>0</v>
      </c>
      <c r="H669" s="54">
        <v>0</v>
      </c>
    </row>
    <row r="670" spans="1:8" ht="12.75" x14ac:dyDescent="0.2">
      <c r="A670" s="209" t="s">
        <v>216</v>
      </c>
      <c r="B670" s="178" t="s">
        <v>217</v>
      </c>
      <c r="C670" s="51" t="s">
        <v>502</v>
      </c>
      <c r="D670" s="53">
        <f>D671+D672+D673+D674+D675</f>
        <v>240</v>
      </c>
      <c r="E670" s="53">
        <f t="shared" ref="E670" si="402">E671+E672+E673+E674+E675</f>
        <v>0</v>
      </c>
      <c r="F670" s="53">
        <f t="shared" ref="F670" si="403">F671+F672+F673+F674+F675</f>
        <v>240</v>
      </c>
      <c r="G670" s="53">
        <f t="shared" ref="G670" si="404">G671+G672+G673+G674+G675</f>
        <v>0</v>
      </c>
      <c r="H670" s="53">
        <f t="shared" ref="H670" si="405">H671+H672+H673+H674+H675</f>
        <v>0</v>
      </c>
    </row>
    <row r="671" spans="1:8" ht="12.75" x14ac:dyDescent="0.2">
      <c r="A671" s="209"/>
      <c r="B671" s="178"/>
      <c r="C671" s="122" t="s">
        <v>503</v>
      </c>
      <c r="D671" s="54">
        <f>E671+F671+G671+H671</f>
        <v>120</v>
      </c>
      <c r="E671" s="54">
        <v>0</v>
      </c>
      <c r="F671" s="69">
        <v>120</v>
      </c>
      <c r="G671" s="54">
        <v>0</v>
      </c>
      <c r="H671" s="54">
        <v>0</v>
      </c>
    </row>
    <row r="672" spans="1:8" ht="12.75" x14ac:dyDescent="0.2">
      <c r="A672" s="209"/>
      <c r="B672" s="178"/>
      <c r="C672" s="122" t="s">
        <v>504</v>
      </c>
      <c r="D672" s="54">
        <f t="shared" ref="D672:D675" si="406">E672+F672+G672+H672</f>
        <v>120</v>
      </c>
      <c r="E672" s="54">
        <v>0</v>
      </c>
      <c r="F672" s="69">
        <v>120</v>
      </c>
      <c r="G672" s="54">
        <v>0</v>
      </c>
      <c r="H672" s="54">
        <v>0</v>
      </c>
    </row>
    <row r="673" spans="1:8" ht="12.75" x14ac:dyDescent="0.2">
      <c r="A673" s="209"/>
      <c r="B673" s="178"/>
      <c r="C673" s="122" t="s">
        <v>505</v>
      </c>
      <c r="D673" s="54">
        <f t="shared" si="406"/>
        <v>0</v>
      </c>
      <c r="E673" s="54">
        <v>0</v>
      </c>
      <c r="F673" s="69">
        <v>0</v>
      </c>
      <c r="G673" s="54">
        <v>0</v>
      </c>
      <c r="H673" s="54">
        <v>0</v>
      </c>
    </row>
    <row r="674" spans="1:8" ht="12.75" x14ac:dyDescent="0.2">
      <c r="A674" s="209"/>
      <c r="B674" s="178"/>
      <c r="C674" s="122" t="s">
        <v>506</v>
      </c>
      <c r="D674" s="54">
        <f t="shared" si="406"/>
        <v>0</v>
      </c>
      <c r="E674" s="54">
        <v>0</v>
      </c>
      <c r="F674" s="69">
        <v>0</v>
      </c>
      <c r="G674" s="54">
        <v>0</v>
      </c>
      <c r="H674" s="54">
        <v>0</v>
      </c>
    </row>
    <row r="675" spans="1:8" ht="12.75" x14ac:dyDescent="0.2">
      <c r="A675" s="209"/>
      <c r="B675" s="178"/>
      <c r="C675" s="122" t="s">
        <v>507</v>
      </c>
      <c r="D675" s="54">
        <f t="shared" si="406"/>
        <v>0</v>
      </c>
      <c r="E675" s="54">
        <v>0</v>
      </c>
      <c r="F675" s="69">
        <v>0</v>
      </c>
      <c r="G675" s="54">
        <v>0</v>
      </c>
      <c r="H675" s="54">
        <v>0</v>
      </c>
    </row>
    <row r="676" spans="1:8" ht="12.75" x14ac:dyDescent="0.2">
      <c r="A676" s="209" t="s">
        <v>218</v>
      </c>
      <c r="B676" s="178" t="s">
        <v>219</v>
      </c>
      <c r="C676" s="51" t="s">
        <v>502</v>
      </c>
      <c r="D676" s="53">
        <f>D677+D678+D679+D680+D681</f>
        <v>19.5</v>
      </c>
      <c r="E676" s="53">
        <f t="shared" ref="E676" si="407">E677+E678+E679+E680+E681</f>
        <v>0</v>
      </c>
      <c r="F676" s="53">
        <f t="shared" ref="F676" si="408">F677+F678+F679+F680+F681</f>
        <v>19.5</v>
      </c>
      <c r="G676" s="53">
        <f t="shared" ref="G676" si="409">G677+G678+G679+G680+G681</f>
        <v>0</v>
      </c>
      <c r="H676" s="53">
        <f t="shared" ref="H676" si="410">H677+H678+H679+H680+H681</f>
        <v>0</v>
      </c>
    </row>
    <row r="677" spans="1:8" ht="12.75" x14ac:dyDescent="0.2">
      <c r="A677" s="209"/>
      <c r="B677" s="178"/>
      <c r="C677" s="122" t="s">
        <v>503</v>
      </c>
      <c r="D677" s="54">
        <f>E677+F677+G677+H677</f>
        <v>10</v>
      </c>
      <c r="E677" s="54">
        <v>0</v>
      </c>
      <c r="F677" s="69">
        <v>10</v>
      </c>
      <c r="G677" s="54">
        <v>0</v>
      </c>
      <c r="H677" s="54">
        <v>0</v>
      </c>
    </row>
    <row r="678" spans="1:8" ht="12.75" x14ac:dyDescent="0.2">
      <c r="A678" s="209"/>
      <c r="B678" s="178"/>
      <c r="C678" s="122" t="s">
        <v>504</v>
      </c>
      <c r="D678" s="54">
        <f t="shared" ref="D678:D681" si="411">E678+F678+G678+H678</f>
        <v>9.5</v>
      </c>
      <c r="E678" s="54">
        <v>0</v>
      </c>
      <c r="F678" s="69">
        <v>9.5</v>
      </c>
      <c r="G678" s="54">
        <v>0</v>
      </c>
      <c r="H678" s="54">
        <v>0</v>
      </c>
    </row>
    <row r="679" spans="1:8" ht="12.75" x14ac:dyDescent="0.2">
      <c r="A679" s="209"/>
      <c r="B679" s="178"/>
      <c r="C679" s="122" t="s">
        <v>505</v>
      </c>
      <c r="D679" s="54">
        <f t="shared" si="411"/>
        <v>0</v>
      </c>
      <c r="E679" s="54">
        <v>0</v>
      </c>
      <c r="F679" s="69">
        <v>0</v>
      </c>
      <c r="G679" s="54">
        <v>0</v>
      </c>
      <c r="H679" s="54">
        <v>0</v>
      </c>
    </row>
    <row r="680" spans="1:8" ht="12.75" x14ac:dyDescent="0.2">
      <c r="A680" s="209"/>
      <c r="B680" s="178"/>
      <c r="C680" s="122" t="s">
        <v>506</v>
      </c>
      <c r="D680" s="54">
        <f t="shared" si="411"/>
        <v>0</v>
      </c>
      <c r="E680" s="54">
        <v>0</v>
      </c>
      <c r="F680" s="69">
        <v>0</v>
      </c>
      <c r="G680" s="54">
        <v>0</v>
      </c>
      <c r="H680" s="54">
        <v>0</v>
      </c>
    </row>
    <row r="681" spans="1:8" ht="12.75" x14ac:dyDescent="0.2">
      <c r="A681" s="209"/>
      <c r="B681" s="178"/>
      <c r="C681" s="122" t="s">
        <v>507</v>
      </c>
      <c r="D681" s="54">
        <f t="shared" si="411"/>
        <v>0</v>
      </c>
      <c r="E681" s="54">
        <v>0</v>
      </c>
      <c r="F681" s="69">
        <v>0</v>
      </c>
      <c r="G681" s="54">
        <v>0</v>
      </c>
      <c r="H681" s="54">
        <v>0</v>
      </c>
    </row>
    <row r="682" spans="1:8" ht="12.75" x14ac:dyDescent="0.2">
      <c r="A682" s="209" t="s">
        <v>220</v>
      </c>
      <c r="B682" s="178" t="s">
        <v>221</v>
      </c>
      <c r="C682" s="51" t="s">
        <v>502</v>
      </c>
      <c r="D682" s="53">
        <f>D683+D684+D685+D686+D687</f>
        <v>187</v>
      </c>
      <c r="E682" s="53">
        <f t="shared" ref="E682" si="412">E683+E684+E685+E686+E687</f>
        <v>0</v>
      </c>
      <c r="F682" s="53">
        <f t="shared" ref="F682" si="413">F683+F684+F685+F686+F687</f>
        <v>187</v>
      </c>
      <c r="G682" s="53">
        <f t="shared" ref="G682" si="414">G683+G684+G685+G686+G687</f>
        <v>0</v>
      </c>
      <c r="H682" s="53">
        <f t="shared" ref="H682" si="415">H683+H684+H685+H686+H687</f>
        <v>0</v>
      </c>
    </row>
    <row r="683" spans="1:8" ht="12.75" x14ac:dyDescent="0.2">
      <c r="A683" s="209"/>
      <c r="B683" s="178"/>
      <c r="C683" s="122" t="s">
        <v>503</v>
      </c>
      <c r="D683" s="54">
        <f>E683+F683+G683+H683</f>
        <v>46.8</v>
      </c>
      <c r="E683" s="54">
        <v>0</v>
      </c>
      <c r="F683" s="69">
        <v>46.8</v>
      </c>
      <c r="G683" s="54">
        <v>0</v>
      </c>
      <c r="H683" s="54">
        <v>0</v>
      </c>
    </row>
    <row r="684" spans="1:8" ht="12.75" x14ac:dyDescent="0.2">
      <c r="A684" s="209"/>
      <c r="B684" s="178"/>
      <c r="C684" s="122" t="s">
        <v>504</v>
      </c>
      <c r="D684" s="54">
        <f t="shared" ref="D684:D687" si="416">E684+F684+G684+H684</f>
        <v>140.19999999999999</v>
      </c>
      <c r="E684" s="54">
        <v>0</v>
      </c>
      <c r="F684" s="69">
        <v>140.19999999999999</v>
      </c>
      <c r="G684" s="54">
        <v>0</v>
      </c>
      <c r="H684" s="54">
        <v>0</v>
      </c>
    </row>
    <row r="685" spans="1:8" ht="12.75" x14ac:dyDescent="0.2">
      <c r="A685" s="209"/>
      <c r="B685" s="178"/>
      <c r="C685" s="122" t="s">
        <v>505</v>
      </c>
      <c r="D685" s="54">
        <f t="shared" si="416"/>
        <v>0</v>
      </c>
      <c r="E685" s="54">
        <v>0</v>
      </c>
      <c r="F685" s="69">
        <v>0</v>
      </c>
      <c r="G685" s="54">
        <v>0</v>
      </c>
      <c r="H685" s="54">
        <v>0</v>
      </c>
    </row>
    <row r="686" spans="1:8" ht="12.75" x14ac:dyDescent="0.2">
      <c r="A686" s="209"/>
      <c r="B686" s="178"/>
      <c r="C686" s="122" t="s">
        <v>506</v>
      </c>
      <c r="D686" s="54">
        <f t="shared" si="416"/>
        <v>0</v>
      </c>
      <c r="E686" s="54">
        <v>0</v>
      </c>
      <c r="F686" s="69">
        <v>0</v>
      </c>
      <c r="G686" s="54">
        <v>0</v>
      </c>
      <c r="H686" s="54">
        <v>0</v>
      </c>
    </row>
    <row r="687" spans="1:8" ht="12.75" x14ac:dyDescent="0.2">
      <c r="A687" s="209"/>
      <c r="B687" s="178"/>
      <c r="C687" s="122" t="s">
        <v>507</v>
      </c>
      <c r="D687" s="54">
        <f t="shared" si="416"/>
        <v>0</v>
      </c>
      <c r="E687" s="54">
        <v>0</v>
      </c>
      <c r="F687" s="69">
        <v>0</v>
      </c>
      <c r="G687" s="54">
        <v>0</v>
      </c>
      <c r="H687" s="54">
        <v>0</v>
      </c>
    </row>
    <row r="688" spans="1:8" ht="12.75" x14ac:dyDescent="0.2">
      <c r="A688" s="209" t="s">
        <v>777</v>
      </c>
      <c r="B688" s="178" t="s">
        <v>1034</v>
      </c>
      <c r="C688" s="51" t="s">
        <v>502</v>
      </c>
      <c r="D688" s="53">
        <f>D689+D690+D691+D692+D693</f>
        <v>682</v>
      </c>
      <c r="E688" s="53">
        <f t="shared" ref="E688" si="417">E689+E690+E691+E692+E693</f>
        <v>0</v>
      </c>
      <c r="F688" s="53">
        <f t="shared" ref="F688" si="418">F689+F690+F691+F692+F693</f>
        <v>682</v>
      </c>
      <c r="G688" s="53">
        <f t="shared" ref="G688" si="419">G689+G690+G691+G692+G693</f>
        <v>0</v>
      </c>
      <c r="H688" s="53">
        <f t="shared" ref="H688" si="420">H689+H690+H691+H692+H693</f>
        <v>0</v>
      </c>
    </row>
    <row r="689" spans="1:8" ht="12.75" x14ac:dyDescent="0.2">
      <c r="A689" s="209"/>
      <c r="B689" s="178"/>
      <c r="C689" s="122" t="s">
        <v>503</v>
      </c>
      <c r="D689" s="54">
        <f>E689+F689+G689+H689</f>
        <v>0</v>
      </c>
      <c r="E689" s="54">
        <v>0</v>
      </c>
      <c r="F689" s="69">
        <v>0</v>
      </c>
      <c r="G689" s="54">
        <v>0</v>
      </c>
      <c r="H689" s="54">
        <v>0</v>
      </c>
    </row>
    <row r="690" spans="1:8" ht="12.75" x14ac:dyDescent="0.2">
      <c r="A690" s="209"/>
      <c r="B690" s="178"/>
      <c r="C690" s="122" t="s">
        <v>504</v>
      </c>
      <c r="D690" s="54">
        <f t="shared" ref="D690:D693" si="421">E690+F690+G690+H690</f>
        <v>682</v>
      </c>
      <c r="E690" s="54">
        <v>0</v>
      </c>
      <c r="F690" s="69">
        <v>682</v>
      </c>
      <c r="G690" s="54">
        <v>0</v>
      </c>
      <c r="H690" s="54">
        <v>0</v>
      </c>
    </row>
    <row r="691" spans="1:8" ht="12.75" x14ac:dyDescent="0.2">
      <c r="A691" s="209"/>
      <c r="B691" s="178"/>
      <c r="C691" s="122" t="s">
        <v>505</v>
      </c>
      <c r="D691" s="54">
        <f t="shared" si="421"/>
        <v>0</v>
      </c>
      <c r="E691" s="54">
        <v>0</v>
      </c>
      <c r="F691" s="69">
        <v>0</v>
      </c>
      <c r="G691" s="54">
        <v>0</v>
      </c>
      <c r="H691" s="54">
        <v>0</v>
      </c>
    </row>
    <row r="692" spans="1:8" ht="12.75" x14ac:dyDescent="0.2">
      <c r="A692" s="209"/>
      <c r="B692" s="178"/>
      <c r="C692" s="122" t="s">
        <v>506</v>
      </c>
      <c r="D692" s="54">
        <f t="shared" si="421"/>
        <v>0</v>
      </c>
      <c r="E692" s="54">
        <v>0</v>
      </c>
      <c r="F692" s="69">
        <v>0</v>
      </c>
      <c r="G692" s="54">
        <v>0</v>
      </c>
      <c r="H692" s="54">
        <v>0</v>
      </c>
    </row>
    <row r="693" spans="1:8" ht="12.75" x14ac:dyDescent="0.2">
      <c r="A693" s="209"/>
      <c r="B693" s="178"/>
      <c r="C693" s="122" t="s">
        <v>507</v>
      </c>
      <c r="D693" s="54">
        <f t="shared" si="421"/>
        <v>0</v>
      </c>
      <c r="E693" s="54">
        <v>0</v>
      </c>
      <c r="F693" s="69">
        <v>0</v>
      </c>
      <c r="G693" s="54">
        <v>0</v>
      </c>
      <c r="H693" s="54">
        <v>0</v>
      </c>
    </row>
    <row r="694" spans="1:8" ht="12.75" x14ac:dyDescent="0.2">
      <c r="A694" s="209" t="s">
        <v>1044</v>
      </c>
      <c r="B694" s="178" t="s">
        <v>1045</v>
      </c>
      <c r="C694" s="51" t="s">
        <v>502</v>
      </c>
      <c r="D694" s="53">
        <f>D695+D696+D697+D698+D699</f>
        <v>155</v>
      </c>
      <c r="E694" s="53">
        <f t="shared" ref="E694:H694" si="422">E695+E696+E697+E698+E699</f>
        <v>0</v>
      </c>
      <c r="F694" s="53">
        <f t="shared" si="422"/>
        <v>155</v>
      </c>
      <c r="G694" s="53">
        <f t="shared" si="422"/>
        <v>0</v>
      </c>
      <c r="H694" s="53">
        <f t="shared" si="422"/>
        <v>0</v>
      </c>
    </row>
    <row r="695" spans="1:8" ht="12.75" x14ac:dyDescent="0.2">
      <c r="A695" s="209"/>
      <c r="B695" s="178"/>
      <c r="C695" s="122" t="s">
        <v>503</v>
      </c>
      <c r="D695" s="54">
        <f>E695+F695+G695+H695</f>
        <v>0</v>
      </c>
      <c r="E695" s="54">
        <v>0</v>
      </c>
      <c r="F695" s="69">
        <v>0</v>
      </c>
      <c r="G695" s="54">
        <v>0</v>
      </c>
      <c r="H695" s="54">
        <v>0</v>
      </c>
    </row>
    <row r="696" spans="1:8" ht="12.75" x14ac:dyDescent="0.2">
      <c r="A696" s="209"/>
      <c r="B696" s="178"/>
      <c r="C696" s="122" t="s">
        <v>504</v>
      </c>
      <c r="D696" s="54">
        <f t="shared" ref="D696:D699" si="423">E696+F696+G696+H696</f>
        <v>155</v>
      </c>
      <c r="E696" s="54">
        <v>0</v>
      </c>
      <c r="F696" s="69">
        <v>155</v>
      </c>
      <c r="G696" s="54">
        <v>0</v>
      </c>
      <c r="H696" s="54">
        <v>0</v>
      </c>
    </row>
    <row r="697" spans="1:8" ht="12.75" x14ac:dyDescent="0.2">
      <c r="A697" s="209"/>
      <c r="B697" s="178"/>
      <c r="C697" s="122" t="s">
        <v>505</v>
      </c>
      <c r="D697" s="54">
        <f t="shared" si="423"/>
        <v>0</v>
      </c>
      <c r="E697" s="54">
        <v>0</v>
      </c>
      <c r="F697" s="69">
        <v>0</v>
      </c>
      <c r="G697" s="54">
        <v>0</v>
      </c>
      <c r="H697" s="54">
        <v>0</v>
      </c>
    </row>
    <row r="698" spans="1:8" ht="12.75" x14ac:dyDescent="0.2">
      <c r="A698" s="209"/>
      <c r="B698" s="178"/>
      <c r="C698" s="122" t="s">
        <v>506</v>
      </c>
      <c r="D698" s="54">
        <f t="shared" si="423"/>
        <v>0</v>
      </c>
      <c r="E698" s="54">
        <v>0</v>
      </c>
      <c r="F698" s="69">
        <v>0</v>
      </c>
      <c r="G698" s="54">
        <v>0</v>
      </c>
      <c r="H698" s="54">
        <v>0</v>
      </c>
    </row>
    <row r="699" spans="1:8" ht="12.75" x14ac:dyDescent="0.2">
      <c r="A699" s="209"/>
      <c r="B699" s="178"/>
      <c r="C699" s="122" t="s">
        <v>507</v>
      </c>
      <c r="D699" s="54">
        <f t="shared" si="423"/>
        <v>0</v>
      </c>
      <c r="E699" s="54">
        <v>0</v>
      </c>
      <c r="F699" s="69">
        <v>0</v>
      </c>
      <c r="G699" s="54">
        <v>0</v>
      </c>
      <c r="H699" s="54">
        <v>0</v>
      </c>
    </row>
    <row r="700" spans="1:8" ht="12.75" x14ac:dyDescent="0.2">
      <c r="A700" s="146" t="s">
        <v>1333</v>
      </c>
      <c r="B700" s="178" t="s">
        <v>1335</v>
      </c>
      <c r="C700" s="51" t="s">
        <v>502</v>
      </c>
      <c r="D700" s="53">
        <f>D701+D702+D703+D704+D705</f>
        <v>350</v>
      </c>
      <c r="E700" s="53">
        <f t="shared" ref="E700:H700" si="424">E701+E702+E703+E704+E705</f>
        <v>0</v>
      </c>
      <c r="F700" s="53">
        <f t="shared" si="424"/>
        <v>0</v>
      </c>
      <c r="G700" s="53">
        <f t="shared" si="424"/>
        <v>0</v>
      </c>
      <c r="H700" s="53">
        <f t="shared" si="424"/>
        <v>350</v>
      </c>
    </row>
    <row r="701" spans="1:8" ht="12.75" x14ac:dyDescent="0.2">
      <c r="A701" s="147"/>
      <c r="B701" s="178"/>
      <c r="C701" s="122" t="s">
        <v>503</v>
      </c>
      <c r="D701" s="54">
        <f>E701+F701+G701+H701</f>
        <v>0</v>
      </c>
      <c r="E701" s="54">
        <v>0</v>
      </c>
      <c r="F701" s="69">
        <v>0</v>
      </c>
      <c r="G701" s="54">
        <v>0</v>
      </c>
      <c r="H701" s="54">
        <v>0</v>
      </c>
    </row>
    <row r="702" spans="1:8" ht="12.75" x14ac:dyDescent="0.2">
      <c r="A702" s="147"/>
      <c r="B702" s="178"/>
      <c r="C702" s="122" t="s">
        <v>504</v>
      </c>
      <c r="D702" s="54">
        <f t="shared" ref="D702:D705" si="425">E702+F702+G702+H702</f>
        <v>0</v>
      </c>
      <c r="E702" s="54">
        <v>0</v>
      </c>
      <c r="F702" s="69">
        <v>0</v>
      </c>
      <c r="G702" s="54">
        <v>0</v>
      </c>
      <c r="H702" s="54">
        <v>0</v>
      </c>
    </row>
    <row r="703" spans="1:8" ht="12.75" x14ac:dyDescent="0.2">
      <c r="A703" s="147"/>
      <c r="B703" s="178"/>
      <c r="C703" s="122" t="s">
        <v>505</v>
      </c>
      <c r="D703" s="54">
        <f t="shared" si="425"/>
        <v>350</v>
      </c>
      <c r="E703" s="54">
        <v>0</v>
      </c>
      <c r="F703" s="69">
        <v>0</v>
      </c>
      <c r="G703" s="54">
        <v>0</v>
      </c>
      <c r="H703" s="54">
        <v>350</v>
      </c>
    </row>
    <row r="704" spans="1:8" ht="12.75" x14ac:dyDescent="0.2">
      <c r="A704" s="147"/>
      <c r="B704" s="178"/>
      <c r="C704" s="122" t="s">
        <v>506</v>
      </c>
      <c r="D704" s="54">
        <f t="shared" si="425"/>
        <v>0</v>
      </c>
      <c r="E704" s="54">
        <v>0</v>
      </c>
      <c r="F704" s="69">
        <v>0</v>
      </c>
      <c r="G704" s="54">
        <v>0</v>
      </c>
      <c r="H704" s="54">
        <v>0</v>
      </c>
    </row>
    <row r="705" spans="1:8" ht="12.75" x14ac:dyDescent="0.2">
      <c r="A705" s="148"/>
      <c r="B705" s="178"/>
      <c r="C705" s="122" t="s">
        <v>507</v>
      </c>
      <c r="D705" s="54">
        <f t="shared" si="425"/>
        <v>0</v>
      </c>
      <c r="E705" s="54">
        <v>0</v>
      </c>
      <c r="F705" s="69">
        <v>0</v>
      </c>
      <c r="G705" s="54">
        <v>0</v>
      </c>
      <c r="H705" s="54">
        <v>0</v>
      </c>
    </row>
    <row r="706" spans="1:8" ht="12.75" x14ac:dyDescent="0.2">
      <c r="A706" s="146" t="s">
        <v>1334</v>
      </c>
      <c r="B706" s="178" t="s">
        <v>1336</v>
      </c>
      <c r="C706" s="51" t="s">
        <v>502</v>
      </c>
      <c r="D706" s="53">
        <f>D707+D708+D709+D710+D711</f>
        <v>140</v>
      </c>
      <c r="E706" s="53">
        <f t="shared" ref="E706:H706" si="426">E707+E708+E709+E710+E711</f>
        <v>0</v>
      </c>
      <c r="F706" s="53">
        <f t="shared" si="426"/>
        <v>0</v>
      </c>
      <c r="G706" s="53">
        <f t="shared" si="426"/>
        <v>0</v>
      </c>
      <c r="H706" s="53">
        <f t="shared" si="426"/>
        <v>140</v>
      </c>
    </row>
    <row r="707" spans="1:8" ht="12.75" x14ac:dyDescent="0.2">
      <c r="A707" s="147"/>
      <c r="B707" s="178"/>
      <c r="C707" s="122" t="s">
        <v>503</v>
      </c>
      <c r="D707" s="54">
        <f>E707+F707+G707+H707</f>
        <v>0</v>
      </c>
      <c r="E707" s="54">
        <v>0</v>
      </c>
      <c r="F707" s="69">
        <v>0</v>
      </c>
      <c r="G707" s="54">
        <v>0</v>
      </c>
      <c r="H707" s="54">
        <v>0</v>
      </c>
    </row>
    <row r="708" spans="1:8" ht="12.75" x14ac:dyDescent="0.2">
      <c r="A708" s="147"/>
      <c r="B708" s="178"/>
      <c r="C708" s="122" t="s">
        <v>504</v>
      </c>
      <c r="D708" s="54">
        <f t="shared" ref="D708:D711" si="427">E708+F708+G708+H708</f>
        <v>0</v>
      </c>
      <c r="E708" s="54">
        <v>0</v>
      </c>
      <c r="F708" s="69">
        <v>0</v>
      </c>
      <c r="G708" s="54">
        <v>0</v>
      </c>
      <c r="H708" s="54">
        <v>0</v>
      </c>
    </row>
    <row r="709" spans="1:8" ht="12.75" x14ac:dyDescent="0.2">
      <c r="A709" s="147"/>
      <c r="B709" s="178"/>
      <c r="C709" s="122" t="s">
        <v>505</v>
      </c>
      <c r="D709" s="54">
        <f t="shared" si="427"/>
        <v>140</v>
      </c>
      <c r="E709" s="54">
        <v>0</v>
      </c>
      <c r="F709" s="69">
        <v>0</v>
      </c>
      <c r="G709" s="54">
        <v>0</v>
      </c>
      <c r="H709" s="54">
        <v>140</v>
      </c>
    </row>
    <row r="710" spans="1:8" ht="12.75" x14ac:dyDescent="0.2">
      <c r="A710" s="147"/>
      <c r="B710" s="178"/>
      <c r="C710" s="122" t="s">
        <v>506</v>
      </c>
      <c r="D710" s="54">
        <f t="shared" si="427"/>
        <v>0</v>
      </c>
      <c r="E710" s="54">
        <v>0</v>
      </c>
      <c r="F710" s="69">
        <v>0</v>
      </c>
      <c r="G710" s="54">
        <v>0</v>
      </c>
      <c r="H710" s="54">
        <v>0</v>
      </c>
    </row>
    <row r="711" spans="1:8" ht="12.75" x14ac:dyDescent="0.2">
      <c r="A711" s="148"/>
      <c r="B711" s="178"/>
      <c r="C711" s="122" t="s">
        <v>507</v>
      </c>
      <c r="D711" s="54">
        <f t="shared" si="427"/>
        <v>0</v>
      </c>
      <c r="E711" s="54">
        <v>0</v>
      </c>
      <c r="F711" s="69">
        <v>0</v>
      </c>
      <c r="G711" s="54">
        <v>0</v>
      </c>
      <c r="H711" s="54">
        <v>0</v>
      </c>
    </row>
    <row r="712" spans="1:8" s="20" customFormat="1" ht="16.5" customHeight="1" x14ac:dyDescent="0.25">
      <c r="A712" s="16" t="s">
        <v>222</v>
      </c>
      <c r="B712" s="210" t="s">
        <v>935</v>
      </c>
      <c r="C712" s="210"/>
      <c r="D712" s="210"/>
      <c r="E712" s="210"/>
      <c r="F712" s="210"/>
      <c r="G712" s="210"/>
      <c r="H712" s="210"/>
    </row>
    <row r="713" spans="1:8" ht="12.75" x14ac:dyDescent="0.2">
      <c r="A713" s="122" t="s">
        <v>520</v>
      </c>
      <c r="B713" s="115" t="s">
        <v>498</v>
      </c>
      <c r="C713" s="178" t="s">
        <v>499</v>
      </c>
      <c r="D713" s="178"/>
      <c r="E713" s="178"/>
      <c r="F713" s="178"/>
      <c r="G713" s="178"/>
      <c r="H713" s="178"/>
    </row>
    <row r="714" spans="1:8" s="31" customFormat="1" ht="12.75" x14ac:dyDescent="0.2">
      <c r="A714" s="207" t="s">
        <v>521</v>
      </c>
      <c r="B714" s="208" t="s">
        <v>936</v>
      </c>
      <c r="C714" s="121" t="s">
        <v>502</v>
      </c>
      <c r="D714" s="75">
        <f>D715+D716+D717+D718+D719</f>
        <v>58256.3</v>
      </c>
      <c r="E714" s="74">
        <f t="shared" ref="E714:G714" si="428">E720+E726+E732+E738+E744+E750+E756+E762+E768+E774+E780+E786+E792+E798+E804+E810+E816+E822+E828+E834+E840+E846+E852+E858+E864+E870+E876+E882+E888+E894+E900+E906+E912+E918+E924+E930+E936</f>
        <v>0</v>
      </c>
      <c r="F714" s="75">
        <f>F715+F716+F717+F718+F719</f>
        <v>55079</v>
      </c>
      <c r="G714" s="74">
        <f t="shared" si="428"/>
        <v>0</v>
      </c>
      <c r="H714" s="75">
        <f>H715+H716+H717+H718+H719</f>
        <v>3177.3</v>
      </c>
    </row>
    <row r="715" spans="1:8" s="31" customFormat="1" ht="12.75" x14ac:dyDescent="0.2">
      <c r="A715" s="207"/>
      <c r="B715" s="208"/>
      <c r="C715" s="121" t="s">
        <v>503</v>
      </c>
      <c r="D715" s="75">
        <f>E715+F715+G715+H715</f>
        <v>16327.800000000003</v>
      </c>
      <c r="E715" s="74">
        <f t="shared" ref="E715:H719" si="429">E721+E727+E733+E739+E745+E751+E757+E763+E769+E775+E781+E787+E793+E799+E805+E811+E817+E823+E829+E835+E841+E847+E853+E859+E865+E871+E877+E883+E889+E895+E901+E907+E913+E919+E925+E931+E937</f>
        <v>0</v>
      </c>
      <c r="F715" s="75">
        <f t="shared" si="429"/>
        <v>13864.500000000002</v>
      </c>
      <c r="G715" s="74">
        <f t="shared" si="429"/>
        <v>0</v>
      </c>
      <c r="H715" s="75">
        <f t="shared" si="429"/>
        <v>2463.3000000000002</v>
      </c>
    </row>
    <row r="716" spans="1:8" s="31" customFormat="1" ht="12.75" x14ac:dyDescent="0.2">
      <c r="A716" s="207"/>
      <c r="B716" s="208"/>
      <c r="C716" s="121" t="s">
        <v>504</v>
      </c>
      <c r="D716" s="75">
        <f t="shared" ref="D716:D718" si="430">E716+F716+G716+H716</f>
        <v>15097.699999999999</v>
      </c>
      <c r="E716" s="74">
        <f t="shared" si="429"/>
        <v>0</v>
      </c>
      <c r="F716" s="75">
        <f>F722+F728+F734+F740+F746+F752+F758+F764+F770+F776+F782+F788+F794+F800+F806+F812+F818+F824+F830+F836+F842+F848+F854+F860+F866+F872+F878+F884+F890+F896+F902+F908+F914+F920+F926+F932+F938+F944+F950+F956-0.03</f>
        <v>15097.699999999999</v>
      </c>
      <c r="G716" s="74">
        <f t="shared" si="429"/>
        <v>0</v>
      </c>
      <c r="H716" s="74">
        <f t="shared" si="429"/>
        <v>0</v>
      </c>
    </row>
    <row r="717" spans="1:8" s="31" customFormat="1" ht="12.75" x14ac:dyDescent="0.2">
      <c r="A717" s="207"/>
      <c r="B717" s="208"/>
      <c r="C717" s="121" t="s">
        <v>505</v>
      </c>
      <c r="D717" s="75">
        <f t="shared" si="430"/>
        <v>10654.8</v>
      </c>
      <c r="E717" s="74">
        <f>E723+E729+E735+E741+E747+E753+E759+E765+E771+E777+E783+E789+E795+E801+E807+E813+E819+E825+E831+E837+E843+E849+E855+E861+E867+E873+E879+E885+E891+E897+E903+E909+E915+E921+E927+E933+E939+E945+E951+E957+E963+E969+E975+E981+E987+E993+E999+E1005+E1011+E1017+E1023+E1029+E1035+E1041+E1047+E1053+E1059+E1065+E1071+E1077+E1083+E1089+E1095+E1101+E1107</f>
        <v>0</v>
      </c>
      <c r="F717" s="74">
        <f t="shared" ref="F717:H717" si="431">F723+F729+F735+F741+F747+F753+F759+F765+F771+F777+F783+F789+F795+F801+F807+F813+F819+F825+F831+F837+F843+F849+F855+F861+F867+F873+F879+F885+F891+F897+F903+F909+F915+F921+F927+F933+F939+F945+F951+F957+F963+F969+F975+F981+F987+F993+F999+F1005+F1011+F1017+F1023+F1029+F1035+F1041+F1047+F1053+F1059+F1065+F1071+F1077+F1083+F1089+F1095+F1101+F1107</f>
        <v>9940.7999999999993</v>
      </c>
      <c r="G717" s="74">
        <f t="shared" si="431"/>
        <v>0</v>
      </c>
      <c r="H717" s="74">
        <f t="shared" si="431"/>
        <v>714</v>
      </c>
    </row>
    <row r="718" spans="1:8" s="31" customFormat="1" ht="12.75" x14ac:dyDescent="0.2">
      <c r="A718" s="207"/>
      <c r="B718" s="208"/>
      <c r="C718" s="121" t="s">
        <v>506</v>
      </c>
      <c r="D718" s="75">
        <f t="shared" si="430"/>
        <v>7800</v>
      </c>
      <c r="E718" s="74">
        <f t="shared" si="429"/>
        <v>0</v>
      </c>
      <c r="F718" s="75">
        <f t="shared" si="429"/>
        <v>7800</v>
      </c>
      <c r="G718" s="74">
        <f t="shared" si="429"/>
        <v>0</v>
      </c>
      <c r="H718" s="74">
        <f t="shared" si="429"/>
        <v>0</v>
      </c>
    </row>
    <row r="719" spans="1:8" s="31" customFormat="1" ht="12.75" x14ac:dyDescent="0.2">
      <c r="A719" s="207"/>
      <c r="B719" s="208"/>
      <c r="C719" s="121" t="s">
        <v>507</v>
      </c>
      <c r="D719" s="74">
        <f>E719+F719+G719+H719</f>
        <v>8376</v>
      </c>
      <c r="E719" s="74">
        <f t="shared" si="429"/>
        <v>0</v>
      </c>
      <c r="F719" s="74">
        <v>8376</v>
      </c>
      <c r="G719" s="74">
        <f t="shared" si="429"/>
        <v>0</v>
      </c>
      <c r="H719" s="74">
        <f t="shared" si="429"/>
        <v>0</v>
      </c>
    </row>
    <row r="720" spans="1:8" ht="12.75" customHeight="1" x14ac:dyDescent="0.2">
      <c r="A720" s="209" t="s">
        <v>523</v>
      </c>
      <c r="B720" s="213" t="s">
        <v>223</v>
      </c>
      <c r="C720" s="51" t="s">
        <v>502</v>
      </c>
      <c r="D720" s="53">
        <f>D721+D722+D723+D724+D725</f>
        <v>34.1</v>
      </c>
      <c r="E720" s="53">
        <f t="shared" ref="E720:H720" si="432">E721+E722+E723+E724+E725</f>
        <v>0</v>
      </c>
      <c r="F720" s="53">
        <f t="shared" si="432"/>
        <v>34.1</v>
      </c>
      <c r="G720" s="53">
        <f t="shared" si="432"/>
        <v>0</v>
      </c>
      <c r="H720" s="53">
        <f t="shared" si="432"/>
        <v>0</v>
      </c>
    </row>
    <row r="721" spans="1:8" ht="12.75" x14ac:dyDescent="0.2">
      <c r="A721" s="209"/>
      <c r="B721" s="213"/>
      <c r="C721" s="122" t="s">
        <v>503</v>
      </c>
      <c r="D721" s="54">
        <f>E721+F721+G721+H721</f>
        <v>34.1</v>
      </c>
      <c r="E721" s="69">
        <v>0</v>
      </c>
      <c r="F721" s="69">
        <v>34.1</v>
      </c>
      <c r="G721" s="69">
        <v>0</v>
      </c>
      <c r="H721" s="69">
        <v>0</v>
      </c>
    </row>
    <row r="722" spans="1:8" ht="12.75" x14ac:dyDescent="0.2">
      <c r="A722" s="209"/>
      <c r="B722" s="213"/>
      <c r="C722" s="122" t="s">
        <v>504</v>
      </c>
      <c r="D722" s="54">
        <f t="shared" ref="D722:D725" si="433">E722+F722+G722+H722</f>
        <v>0</v>
      </c>
      <c r="E722" s="69">
        <v>0</v>
      </c>
      <c r="F722" s="69">
        <v>0</v>
      </c>
      <c r="G722" s="69">
        <v>0</v>
      </c>
      <c r="H722" s="69">
        <v>0</v>
      </c>
    </row>
    <row r="723" spans="1:8" ht="12.75" x14ac:dyDescent="0.2">
      <c r="A723" s="209"/>
      <c r="B723" s="213"/>
      <c r="C723" s="122" t="s">
        <v>505</v>
      </c>
      <c r="D723" s="54">
        <f t="shared" si="433"/>
        <v>0</v>
      </c>
      <c r="E723" s="69">
        <v>0</v>
      </c>
      <c r="F723" s="69">
        <v>0</v>
      </c>
      <c r="G723" s="69">
        <v>0</v>
      </c>
      <c r="H723" s="69">
        <v>0</v>
      </c>
    </row>
    <row r="724" spans="1:8" ht="12.75" x14ac:dyDescent="0.2">
      <c r="A724" s="209"/>
      <c r="B724" s="213"/>
      <c r="C724" s="122" t="s">
        <v>506</v>
      </c>
      <c r="D724" s="54">
        <f t="shared" si="433"/>
        <v>0</v>
      </c>
      <c r="E724" s="69">
        <v>0</v>
      </c>
      <c r="F724" s="69">
        <v>0</v>
      </c>
      <c r="G724" s="69">
        <v>0</v>
      </c>
      <c r="H724" s="69">
        <v>0</v>
      </c>
    </row>
    <row r="725" spans="1:8" ht="12.75" x14ac:dyDescent="0.2">
      <c r="A725" s="209"/>
      <c r="B725" s="213"/>
      <c r="C725" s="122" t="s">
        <v>507</v>
      </c>
      <c r="D725" s="54">
        <f t="shared" si="433"/>
        <v>0</v>
      </c>
      <c r="E725" s="69">
        <v>0</v>
      </c>
      <c r="F725" s="69">
        <v>0</v>
      </c>
      <c r="G725" s="69">
        <v>0</v>
      </c>
      <c r="H725" s="69">
        <v>0</v>
      </c>
    </row>
    <row r="726" spans="1:8" ht="12.75" customHeight="1" x14ac:dyDescent="0.2">
      <c r="A726" s="209" t="s">
        <v>561</v>
      </c>
      <c r="B726" s="213" t="s">
        <v>778</v>
      </c>
      <c r="C726" s="51" t="s">
        <v>502</v>
      </c>
      <c r="D726" s="53">
        <f>D727+D728+D729+D730+D731</f>
        <v>0</v>
      </c>
      <c r="E726" s="53">
        <f t="shared" ref="E726" si="434">E727+E728+E729+E730+E731</f>
        <v>0</v>
      </c>
      <c r="F726" s="53">
        <f t="shared" ref="F726" si="435">F727+F728+F729+F730+F731</f>
        <v>0</v>
      </c>
      <c r="G726" s="53">
        <f t="shared" ref="G726" si="436">G727+G728+G729+G730+G731</f>
        <v>0</v>
      </c>
      <c r="H726" s="53">
        <f t="shared" ref="H726" si="437">H727+H728+H729+H730+H731</f>
        <v>0</v>
      </c>
    </row>
    <row r="727" spans="1:8" ht="12.75" x14ac:dyDescent="0.2">
      <c r="A727" s="209"/>
      <c r="B727" s="213"/>
      <c r="C727" s="122" t="s">
        <v>503</v>
      </c>
      <c r="D727" s="54">
        <f>E727+F727+G727+H727</f>
        <v>0</v>
      </c>
      <c r="E727" s="69">
        <v>0</v>
      </c>
      <c r="F727" s="69">
        <v>0</v>
      </c>
      <c r="G727" s="69">
        <v>0</v>
      </c>
      <c r="H727" s="69">
        <v>0</v>
      </c>
    </row>
    <row r="728" spans="1:8" ht="12.75" x14ac:dyDescent="0.2">
      <c r="A728" s="209"/>
      <c r="B728" s="213"/>
      <c r="C728" s="122" t="s">
        <v>504</v>
      </c>
      <c r="D728" s="54">
        <f t="shared" ref="D728:D731" si="438">E728+F728+G728+H728</f>
        <v>0</v>
      </c>
      <c r="E728" s="69">
        <v>0</v>
      </c>
      <c r="F728" s="69">
        <v>0</v>
      </c>
      <c r="G728" s="69">
        <v>0</v>
      </c>
      <c r="H728" s="69">
        <v>0</v>
      </c>
    </row>
    <row r="729" spans="1:8" ht="12.75" x14ac:dyDescent="0.2">
      <c r="A729" s="209"/>
      <c r="B729" s="213"/>
      <c r="C729" s="122" t="s">
        <v>505</v>
      </c>
      <c r="D729" s="54">
        <f t="shared" si="438"/>
        <v>0</v>
      </c>
      <c r="E729" s="69">
        <v>0</v>
      </c>
      <c r="F729" s="69">
        <v>0</v>
      </c>
      <c r="G729" s="69">
        <v>0</v>
      </c>
      <c r="H729" s="69">
        <v>0</v>
      </c>
    </row>
    <row r="730" spans="1:8" ht="12.75" x14ac:dyDescent="0.2">
      <c r="A730" s="209"/>
      <c r="B730" s="213"/>
      <c r="C730" s="122" t="s">
        <v>506</v>
      </c>
      <c r="D730" s="54">
        <f t="shared" si="438"/>
        <v>0</v>
      </c>
      <c r="E730" s="69">
        <v>0</v>
      </c>
      <c r="F730" s="69">
        <v>0</v>
      </c>
      <c r="G730" s="69">
        <v>0</v>
      </c>
      <c r="H730" s="69">
        <v>0</v>
      </c>
    </row>
    <row r="731" spans="1:8" ht="12.75" x14ac:dyDescent="0.2">
      <c r="A731" s="209"/>
      <c r="B731" s="213"/>
      <c r="C731" s="122" t="s">
        <v>507</v>
      </c>
      <c r="D731" s="54">
        <f t="shared" si="438"/>
        <v>0</v>
      </c>
      <c r="E731" s="69">
        <v>0</v>
      </c>
      <c r="F731" s="69">
        <v>0</v>
      </c>
      <c r="G731" s="69">
        <v>0</v>
      </c>
      <c r="H731" s="69">
        <v>0</v>
      </c>
    </row>
    <row r="732" spans="1:8" ht="12.75" customHeight="1" x14ac:dyDescent="0.2">
      <c r="A732" s="209" t="s">
        <v>381</v>
      </c>
      <c r="B732" s="213" t="s">
        <v>779</v>
      </c>
      <c r="C732" s="51" t="s">
        <v>502</v>
      </c>
      <c r="D732" s="53">
        <f>D733+D734+D735+D736+D737</f>
        <v>170</v>
      </c>
      <c r="E732" s="53">
        <f t="shared" ref="E732" si="439">E733+E734+E735+E736+E737</f>
        <v>0</v>
      </c>
      <c r="F732" s="53">
        <f t="shared" ref="F732" si="440">F733+F734+F735+F736+F737</f>
        <v>170</v>
      </c>
      <c r="G732" s="53">
        <f t="shared" ref="G732" si="441">G733+G734+G735+G736+G737</f>
        <v>0</v>
      </c>
      <c r="H732" s="53">
        <f t="shared" ref="H732" si="442">H733+H734+H735+H736+H737</f>
        <v>0</v>
      </c>
    </row>
    <row r="733" spans="1:8" ht="12.75" x14ac:dyDescent="0.2">
      <c r="A733" s="209"/>
      <c r="B733" s="213"/>
      <c r="C733" s="122" t="s">
        <v>503</v>
      </c>
      <c r="D733" s="54">
        <f>E733+F733+G733+H733</f>
        <v>0</v>
      </c>
      <c r="E733" s="69">
        <v>0</v>
      </c>
      <c r="F733" s="69">
        <v>0</v>
      </c>
      <c r="G733" s="69">
        <v>0</v>
      </c>
      <c r="H733" s="69">
        <v>0</v>
      </c>
    </row>
    <row r="734" spans="1:8" ht="12.75" x14ac:dyDescent="0.2">
      <c r="A734" s="209"/>
      <c r="B734" s="213"/>
      <c r="C734" s="122" t="s">
        <v>504</v>
      </c>
      <c r="D734" s="54">
        <f t="shared" ref="D734:D737" si="443">E734+F734+G734+H734</f>
        <v>170</v>
      </c>
      <c r="E734" s="69">
        <v>0</v>
      </c>
      <c r="F734" s="69">
        <v>170</v>
      </c>
      <c r="G734" s="69">
        <v>0</v>
      </c>
      <c r="H734" s="69">
        <v>0</v>
      </c>
    </row>
    <row r="735" spans="1:8" ht="12.75" x14ac:dyDescent="0.2">
      <c r="A735" s="209"/>
      <c r="B735" s="213"/>
      <c r="C735" s="122" t="s">
        <v>505</v>
      </c>
      <c r="D735" s="54">
        <f t="shared" si="443"/>
        <v>0</v>
      </c>
      <c r="E735" s="69">
        <v>0</v>
      </c>
      <c r="F735" s="69">
        <v>0</v>
      </c>
      <c r="G735" s="69">
        <v>0</v>
      </c>
      <c r="H735" s="69">
        <v>0</v>
      </c>
    </row>
    <row r="736" spans="1:8" ht="12.75" x14ac:dyDescent="0.2">
      <c r="A736" s="209"/>
      <c r="B736" s="213"/>
      <c r="C736" s="122" t="s">
        <v>506</v>
      </c>
      <c r="D736" s="54">
        <f t="shared" si="443"/>
        <v>0</v>
      </c>
      <c r="E736" s="69">
        <v>0</v>
      </c>
      <c r="F736" s="69">
        <v>0</v>
      </c>
      <c r="G736" s="69">
        <v>0</v>
      </c>
      <c r="H736" s="69">
        <v>0</v>
      </c>
    </row>
    <row r="737" spans="1:8" ht="12.75" x14ac:dyDescent="0.2">
      <c r="A737" s="209"/>
      <c r="B737" s="213"/>
      <c r="C737" s="122" t="s">
        <v>507</v>
      </c>
      <c r="D737" s="54">
        <f t="shared" si="443"/>
        <v>0</v>
      </c>
      <c r="E737" s="69">
        <v>0</v>
      </c>
      <c r="F737" s="69">
        <v>0</v>
      </c>
      <c r="G737" s="69">
        <v>0</v>
      </c>
      <c r="H737" s="69">
        <v>0</v>
      </c>
    </row>
    <row r="738" spans="1:8" ht="12.75" customHeight="1" x14ac:dyDescent="0.2">
      <c r="A738" s="209" t="s">
        <v>383</v>
      </c>
      <c r="B738" s="213" t="s">
        <v>224</v>
      </c>
      <c r="C738" s="51" t="s">
        <v>502</v>
      </c>
      <c r="D738" s="53">
        <f>D739+D740+D741+D742+D743</f>
        <v>974.46</v>
      </c>
      <c r="E738" s="53">
        <f t="shared" ref="E738" si="444">E739+E740+E741+E742+E743</f>
        <v>0</v>
      </c>
      <c r="F738" s="53">
        <f t="shared" ref="F738" si="445">F739+F740+F741+F742+F743</f>
        <v>974.46</v>
      </c>
      <c r="G738" s="53">
        <f t="shared" ref="G738" si="446">G739+G740+G741+G742+G743</f>
        <v>0</v>
      </c>
      <c r="H738" s="53">
        <f t="shared" ref="H738" si="447">H739+H740+H741+H742+H743</f>
        <v>0</v>
      </c>
    </row>
    <row r="739" spans="1:8" ht="12.75" x14ac:dyDescent="0.2">
      <c r="A739" s="209"/>
      <c r="B739" s="213"/>
      <c r="C739" s="122" t="s">
        <v>503</v>
      </c>
      <c r="D739" s="54">
        <f>E739+F739+G739+H739</f>
        <v>974.46</v>
      </c>
      <c r="E739" s="69">
        <v>0</v>
      </c>
      <c r="F739" s="69">
        <v>974.46</v>
      </c>
      <c r="G739" s="69">
        <v>0</v>
      </c>
      <c r="H739" s="69">
        <v>0</v>
      </c>
    </row>
    <row r="740" spans="1:8" ht="12.75" x14ac:dyDescent="0.2">
      <c r="A740" s="209"/>
      <c r="B740" s="213"/>
      <c r="C740" s="122" t="s">
        <v>504</v>
      </c>
      <c r="D740" s="54">
        <f t="shared" ref="D740:D743" si="448">E740+F740+G740+H740</f>
        <v>0</v>
      </c>
      <c r="E740" s="69">
        <v>0</v>
      </c>
      <c r="F740" s="69">
        <v>0</v>
      </c>
      <c r="G740" s="69">
        <v>0</v>
      </c>
      <c r="H740" s="69">
        <v>0</v>
      </c>
    </row>
    <row r="741" spans="1:8" ht="12.75" x14ac:dyDescent="0.2">
      <c r="A741" s="209"/>
      <c r="B741" s="213"/>
      <c r="C741" s="122" t="s">
        <v>505</v>
      </c>
      <c r="D741" s="54">
        <f t="shared" si="448"/>
        <v>0</v>
      </c>
      <c r="E741" s="69">
        <v>0</v>
      </c>
      <c r="F741" s="69">
        <v>0</v>
      </c>
      <c r="G741" s="69">
        <v>0</v>
      </c>
      <c r="H741" s="69">
        <v>0</v>
      </c>
    </row>
    <row r="742" spans="1:8" ht="12.75" x14ac:dyDescent="0.2">
      <c r="A742" s="209"/>
      <c r="B742" s="213"/>
      <c r="C742" s="122" t="s">
        <v>506</v>
      </c>
      <c r="D742" s="54">
        <f t="shared" si="448"/>
        <v>0</v>
      </c>
      <c r="E742" s="69">
        <v>0</v>
      </c>
      <c r="F742" s="69">
        <v>0</v>
      </c>
      <c r="G742" s="69">
        <v>0</v>
      </c>
      <c r="H742" s="69">
        <v>0</v>
      </c>
    </row>
    <row r="743" spans="1:8" ht="12.75" x14ac:dyDescent="0.2">
      <c r="A743" s="209"/>
      <c r="B743" s="213"/>
      <c r="C743" s="122" t="s">
        <v>507</v>
      </c>
      <c r="D743" s="54">
        <f t="shared" si="448"/>
        <v>0</v>
      </c>
      <c r="E743" s="69">
        <v>0</v>
      </c>
      <c r="F743" s="69">
        <v>0</v>
      </c>
      <c r="G743" s="69">
        <v>0</v>
      </c>
      <c r="H743" s="69">
        <v>0</v>
      </c>
    </row>
    <row r="744" spans="1:8" ht="12.75" customHeight="1" x14ac:dyDescent="0.2">
      <c r="A744" s="209" t="s">
        <v>385</v>
      </c>
      <c r="B744" s="213" t="s">
        <v>780</v>
      </c>
      <c r="C744" s="51" t="s">
        <v>502</v>
      </c>
      <c r="D744" s="53">
        <f>D745+D746+D747+D748+D749</f>
        <v>904</v>
      </c>
      <c r="E744" s="53">
        <f t="shared" ref="E744" si="449">E745+E746+E747+E748+E749</f>
        <v>0</v>
      </c>
      <c r="F744" s="53">
        <f t="shared" ref="F744" si="450">F745+F746+F747+F748+F749</f>
        <v>904</v>
      </c>
      <c r="G744" s="53">
        <f t="shared" ref="G744" si="451">G745+G746+G747+G748+G749</f>
        <v>0</v>
      </c>
      <c r="H744" s="53">
        <f t="shared" ref="H744" si="452">H745+H746+H747+H748+H749</f>
        <v>0</v>
      </c>
    </row>
    <row r="745" spans="1:8" ht="12.75" x14ac:dyDescent="0.2">
      <c r="A745" s="209"/>
      <c r="B745" s="213"/>
      <c r="C745" s="122" t="s">
        <v>503</v>
      </c>
      <c r="D745" s="54">
        <f>E745+F745+G745+H745</f>
        <v>0</v>
      </c>
      <c r="E745" s="69">
        <v>0</v>
      </c>
      <c r="F745" s="69">
        <v>0</v>
      </c>
      <c r="G745" s="69">
        <v>0</v>
      </c>
      <c r="H745" s="69">
        <v>0</v>
      </c>
    </row>
    <row r="746" spans="1:8" ht="12.75" x14ac:dyDescent="0.2">
      <c r="A746" s="209"/>
      <c r="B746" s="213"/>
      <c r="C746" s="122" t="s">
        <v>504</v>
      </c>
      <c r="D746" s="54">
        <f t="shared" ref="D746:D749" si="453">E746+F746+G746+H746</f>
        <v>0</v>
      </c>
      <c r="E746" s="69">
        <v>0</v>
      </c>
      <c r="F746" s="69">
        <v>0</v>
      </c>
      <c r="G746" s="69">
        <v>0</v>
      </c>
      <c r="H746" s="69">
        <v>0</v>
      </c>
    </row>
    <row r="747" spans="1:8" ht="12.75" x14ac:dyDescent="0.2">
      <c r="A747" s="209"/>
      <c r="B747" s="213"/>
      <c r="C747" s="122" t="s">
        <v>505</v>
      </c>
      <c r="D747" s="54">
        <f t="shared" si="453"/>
        <v>0</v>
      </c>
      <c r="E747" s="69">
        <v>0</v>
      </c>
      <c r="F747" s="69">
        <v>0</v>
      </c>
      <c r="G747" s="69">
        <v>0</v>
      </c>
      <c r="H747" s="69">
        <v>0</v>
      </c>
    </row>
    <row r="748" spans="1:8" ht="12.75" x14ac:dyDescent="0.2">
      <c r="A748" s="209"/>
      <c r="B748" s="213"/>
      <c r="C748" s="122" t="s">
        <v>506</v>
      </c>
      <c r="D748" s="54">
        <f t="shared" si="453"/>
        <v>904</v>
      </c>
      <c r="E748" s="69">
        <v>0</v>
      </c>
      <c r="F748" s="69">
        <v>904</v>
      </c>
      <c r="G748" s="69">
        <v>0</v>
      </c>
      <c r="H748" s="69">
        <v>0</v>
      </c>
    </row>
    <row r="749" spans="1:8" ht="12.75" x14ac:dyDescent="0.2">
      <c r="A749" s="209"/>
      <c r="B749" s="213"/>
      <c r="C749" s="122" t="s">
        <v>507</v>
      </c>
      <c r="D749" s="54">
        <f t="shared" si="453"/>
        <v>0</v>
      </c>
      <c r="E749" s="69">
        <v>0</v>
      </c>
      <c r="F749" s="69">
        <v>0</v>
      </c>
      <c r="G749" s="69">
        <v>0</v>
      </c>
      <c r="H749" s="69">
        <v>0</v>
      </c>
    </row>
    <row r="750" spans="1:8" ht="12.75" customHeight="1" x14ac:dyDescent="0.2">
      <c r="A750" s="209" t="s">
        <v>387</v>
      </c>
      <c r="B750" s="213" t="s">
        <v>225</v>
      </c>
      <c r="C750" s="51" t="s">
        <v>502</v>
      </c>
      <c r="D750" s="53">
        <f>D751+D752+D753+D754+D755</f>
        <v>397.19</v>
      </c>
      <c r="E750" s="53">
        <f t="shared" ref="E750" si="454">E751+E752+E753+E754+E755</f>
        <v>0</v>
      </c>
      <c r="F750" s="53">
        <f t="shared" ref="F750" si="455">F751+F752+F753+F754+F755</f>
        <v>397.19</v>
      </c>
      <c r="G750" s="53">
        <f t="shared" ref="G750" si="456">G751+G752+G753+G754+G755</f>
        <v>0</v>
      </c>
      <c r="H750" s="53">
        <f t="shared" ref="H750" si="457">H751+H752+H753+H754+H755</f>
        <v>0</v>
      </c>
    </row>
    <row r="751" spans="1:8" ht="12.75" x14ac:dyDescent="0.2">
      <c r="A751" s="209"/>
      <c r="B751" s="213"/>
      <c r="C751" s="122" t="s">
        <v>503</v>
      </c>
      <c r="D751" s="54">
        <f>E751+F751+G751+H751</f>
        <v>397.19</v>
      </c>
      <c r="E751" s="69">
        <v>0</v>
      </c>
      <c r="F751" s="69">
        <v>397.19</v>
      </c>
      <c r="G751" s="69">
        <v>0</v>
      </c>
      <c r="H751" s="69">
        <v>0</v>
      </c>
    </row>
    <row r="752" spans="1:8" ht="12.75" x14ac:dyDescent="0.2">
      <c r="A752" s="209"/>
      <c r="B752" s="213"/>
      <c r="C752" s="122" t="s">
        <v>504</v>
      </c>
      <c r="D752" s="54">
        <f t="shared" ref="D752:D755" si="458">E752+F752+G752+H752</f>
        <v>0</v>
      </c>
      <c r="E752" s="69">
        <v>0</v>
      </c>
      <c r="F752" s="69">
        <v>0</v>
      </c>
      <c r="G752" s="69">
        <v>0</v>
      </c>
      <c r="H752" s="69">
        <v>0</v>
      </c>
    </row>
    <row r="753" spans="1:8" ht="12.75" x14ac:dyDescent="0.2">
      <c r="A753" s="209"/>
      <c r="B753" s="213"/>
      <c r="C753" s="122" t="s">
        <v>505</v>
      </c>
      <c r="D753" s="54">
        <f t="shared" si="458"/>
        <v>0</v>
      </c>
      <c r="E753" s="69">
        <v>0</v>
      </c>
      <c r="F753" s="69">
        <v>0</v>
      </c>
      <c r="G753" s="69">
        <v>0</v>
      </c>
      <c r="H753" s="69">
        <v>0</v>
      </c>
    </row>
    <row r="754" spans="1:8" ht="12.75" x14ac:dyDescent="0.2">
      <c r="A754" s="209"/>
      <c r="B754" s="213"/>
      <c r="C754" s="122" t="s">
        <v>506</v>
      </c>
      <c r="D754" s="54">
        <f t="shared" si="458"/>
        <v>0</v>
      </c>
      <c r="E754" s="69">
        <v>0</v>
      </c>
      <c r="F754" s="69">
        <v>0</v>
      </c>
      <c r="G754" s="69">
        <v>0</v>
      </c>
      <c r="H754" s="69">
        <v>0</v>
      </c>
    </row>
    <row r="755" spans="1:8" ht="26.45" customHeight="1" x14ac:dyDescent="0.2">
      <c r="A755" s="209"/>
      <c r="B755" s="213"/>
      <c r="C755" s="122" t="s">
        <v>507</v>
      </c>
      <c r="D755" s="54">
        <f t="shared" si="458"/>
        <v>0</v>
      </c>
      <c r="E755" s="69">
        <v>0</v>
      </c>
      <c r="F755" s="69">
        <v>0</v>
      </c>
      <c r="G755" s="69">
        <v>0</v>
      </c>
      <c r="H755" s="69">
        <v>0</v>
      </c>
    </row>
    <row r="756" spans="1:8" ht="12.75" customHeight="1" x14ac:dyDescent="0.2">
      <c r="A756" s="209" t="s">
        <v>120</v>
      </c>
      <c r="B756" s="213" t="s">
        <v>226</v>
      </c>
      <c r="C756" s="51" t="s">
        <v>502</v>
      </c>
      <c r="D756" s="53">
        <f>D757+D758+D759+D760+D761</f>
        <v>700</v>
      </c>
      <c r="E756" s="53">
        <f t="shared" ref="E756" si="459">E757+E758+E759+E760+E761</f>
        <v>0</v>
      </c>
      <c r="F756" s="53">
        <f t="shared" ref="F756" si="460">F757+F758+F759+F760+F761</f>
        <v>700</v>
      </c>
      <c r="G756" s="53">
        <f t="shared" ref="G756" si="461">G757+G758+G759+G760+G761</f>
        <v>0</v>
      </c>
      <c r="H756" s="53">
        <f t="shared" ref="H756" si="462">H757+H758+H759+H760+H761</f>
        <v>0</v>
      </c>
    </row>
    <row r="757" spans="1:8" ht="12.75" x14ac:dyDescent="0.2">
      <c r="A757" s="209"/>
      <c r="B757" s="213"/>
      <c r="C757" s="122" t="s">
        <v>503</v>
      </c>
      <c r="D757" s="54">
        <f>E757+F757+G757+H757</f>
        <v>700</v>
      </c>
      <c r="E757" s="69">
        <v>0</v>
      </c>
      <c r="F757" s="69">
        <v>700</v>
      </c>
      <c r="G757" s="69">
        <v>0</v>
      </c>
      <c r="H757" s="69">
        <v>0</v>
      </c>
    </row>
    <row r="758" spans="1:8" ht="12.75" x14ac:dyDescent="0.2">
      <c r="A758" s="209"/>
      <c r="B758" s="213"/>
      <c r="C758" s="122" t="s">
        <v>504</v>
      </c>
      <c r="D758" s="54">
        <f t="shared" ref="D758:D761" si="463">E758+F758+G758+H758</f>
        <v>0</v>
      </c>
      <c r="E758" s="69">
        <v>0</v>
      </c>
      <c r="F758" s="69">
        <v>0</v>
      </c>
      <c r="G758" s="69">
        <v>0</v>
      </c>
      <c r="H758" s="69">
        <v>0</v>
      </c>
    </row>
    <row r="759" spans="1:8" ht="12.75" x14ac:dyDescent="0.2">
      <c r="A759" s="209"/>
      <c r="B759" s="213"/>
      <c r="C759" s="122" t="s">
        <v>505</v>
      </c>
      <c r="D759" s="54">
        <f t="shared" si="463"/>
        <v>0</v>
      </c>
      <c r="E759" s="69">
        <v>0</v>
      </c>
      <c r="F759" s="69">
        <v>0</v>
      </c>
      <c r="G759" s="69">
        <v>0</v>
      </c>
      <c r="H759" s="69">
        <v>0</v>
      </c>
    </row>
    <row r="760" spans="1:8" ht="12.75" x14ac:dyDescent="0.2">
      <c r="A760" s="209"/>
      <c r="B760" s="213"/>
      <c r="C760" s="122" t="s">
        <v>506</v>
      </c>
      <c r="D760" s="54">
        <f t="shared" si="463"/>
        <v>0</v>
      </c>
      <c r="E760" s="69">
        <v>0</v>
      </c>
      <c r="F760" s="69">
        <v>0</v>
      </c>
      <c r="G760" s="69">
        <v>0</v>
      </c>
      <c r="H760" s="69">
        <v>0</v>
      </c>
    </row>
    <row r="761" spans="1:8" ht="12.75" x14ac:dyDescent="0.2">
      <c r="A761" s="209"/>
      <c r="B761" s="213"/>
      <c r="C761" s="122" t="s">
        <v>507</v>
      </c>
      <c r="D761" s="54">
        <f t="shared" si="463"/>
        <v>0</v>
      </c>
      <c r="E761" s="69">
        <v>0</v>
      </c>
      <c r="F761" s="69">
        <v>0</v>
      </c>
      <c r="G761" s="69">
        <v>0</v>
      </c>
      <c r="H761" s="69">
        <v>0</v>
      </c>
    </row>
    <row r="762" spans="1:8" ht="12.75" customHeight="1" x14ac:dyDescent="0.2">
      <c r="A762" s="209" t="s">
        <v>122</v>
      </c>
      <c r="B762" s="213" t="s">
        <v>227</v>
      </c>
      <c r="C762" s="51" t="s">
        <v>502</v>
      </c>
      <c r="D762" s="53">
        <f>D763+D764+D765+D766+D767</f>
        <v>577.79999999999995</v>
      </c>
      <c r="E762" s="53">
        <f t="shared" ref="E762" si="464">E763+E764+E765+E766+E767</f>
        <v>0</v>
      </c>
      <c r="F762" s="53">
        <f t="shared" ref="F762" si="465">F763+F764+F765+F766+F767</f>
        <v>577.79999999999995</v>
      </c>
      <c r="G762" s="53">
        <f t="shared" ref="G762" si="466">G763+G764+G765+G766+G767</f>
        <v>0</v>
      </c>
      <c r="H762" s="53">
        <f t="shared" ref="H762" si="467">H763+H764+H765+H766+H767</f>
        <v>0</v>
      </c>
    </row>
    <row r="763" spans="1:8" ht="12.75" x14ac:dyDescent="0.2">
      <c r="A763" s="209"/>
      <c r="B763" s="213"/>
      <c r="C763" s="122" t="s">
        <v>503</v>
      </c>
      <c r="D763" s="54">
        <f>E763+F763+G763+H763</f>
        <v>577.79999999999995</v>
      </c>
      <c r="E763" s="69">
        <v>0</v>
      </c>
      <c r="F763" s="69">
        <v>577.79999999999995</v>
      </c>
      <c r="G763" s="69">
        <v>0</v>
      </c>
      <c r="H763" s="69">
        <v>0</v>
      </c>
    </row>
    <row r="764" spans="1:8" ht="12.75" x14ac:dyDescent="0.2">
      <c r="A764" s="209"/>
      <c r="B764" s="213"/>
      <c r="C764" s="122" t="s">
        <v>504</v>
      </c>
      <c r="D764" s="54">
        <f t="shared" ref="D764:D767" si="468">E764+F764+G764+H764</f>
        <v>0</v>
      </c>
      <c r="E764" s="69">
        <v>0</v>
      </c>
      <c r="F764" s="69">
        <v>0</v>
      </c>
      <c r="G764" s="69">
        <v>0</v>
      </c>
      <c r="H764" s="69">
        <v>0</v>
      </c>
    </row>
    <row r="765" spans="1:8" ht="12.75" x14ac:dyDescent="0.2">
      <c r="A765" s="209"/>
      <c r="B765" s="213"/>
      <c r="C765" s="122" t="s">
        <v>505</v>
      </c>
      <c r="D765" s="54">
        <f t="shared" si="468"/>
        <v>0</v>
      </c>
      <c r="E765" s="69">
        <v>0</v>
      </c>
      <c r="F765" s="69">
        <v>0</v>
      </c>
      <c r="G765" s="69">
        <v>0</v>
      </c>
      <c r="H765" s="69">
        <v>0</v>
      </c>
    </row>
    <row r="766" spans="1:8" ht="12.75" x14ac:dyDescent="0.2">
      <c r="A766" s="209"/>
      <c r="B766" s="213"/>
      <c r="C766" s="122" t="s">
        <v>506</v>
      </c>
      <c r="D766" s="54">
        <f t="shared" si="468"/>
        <v>0</v>
      </c>
      <c r="E766" s="69">
        <v>0</v>
      </c>
      <c r="F766" s="69">
        <v>0</v>
      </c>
      <c r="G766" s="69">
        <v>0</v>
      </c>
      <c r="H766" s="69">
        <v>0</v>
      </c>
    </row>
    <row r="767" spans="1:8" ht="12.75" x14ac:dyDescent="0.2">
      <c r="A767" s="209"/>
      <c r="B767" s="213"/>
      <c r="C767" s="122" t="s">
        <v>507</v>
      </c>
      <c r="D767" s="54">
        <f t="shared" si="468"/>
        <v>0</v>
      </c>
      <c r="E767" s="69">
        <v>0</v>
      </c>
      <c r="F767" s="69">
        <v>0</v>
      </c>
      <c r="G767" s="69">
        <v>0</v>
      </c>
      <c r="H767" s="69">
        <v>0</v>
      </c>
    </row>
    <row r="768" spans="1:8" ht="12.75" customHeight="1" x14ac:dyDescent="0.2">
      <c r="A768" s="209" t="s">
        <v>124</v>
      </c>
      <c r="B768" s="213" t="s">
        <v>228</v>
      </c>
      <c r="C768" s="51" t="s">
        <v>502</v>
      </c>
      <c r="D768" s="53">
        <f>D769+D770+D771+D772+D773</f>
        <v>436.72</v>
      </c>
      <c r="E768" s="53">
        <f t="shared" ref="E768" si="469">E769+E770+E771+E772+E773</f>
        <v>0</v>
      </c>
      <c r="F768" s="53">
        <f t="shared" ref="F768" si="470">F769+F770+F771+F772+F773</f>
        <v>436.72</v>
      </c>
      <c r="G768" s="53">
        <f t="shared" ref="G768" si="471">G769+G770+G771+G772+G773</f>
        <v>0</v>
      </c>
      <c r="H768" s="53">
        <f t="shared" ref="H768" si="472">H769+H770+H771+H772+H773</f>
        <v>0</v>
      </c>
    </row>
    <row r="769" spans="1:8" ht="12.75" x14ac:dyDescent="0.2">
      <c r="A769" s="209"/>
      <c r="B769" s="213"/>
      <c r="C769" s="122" t="s">
        <v>503</v>
      </c>
      <c r="D769" s="54">
        <f>E769+F769+G769+H769</f>
        <v>436.72</v>
      </c>
      <c r="E769" s="69">
        <v>0</v>
      </c>
      <c r="F769" s="69">
        <v>436.72</v>
      </c>
      <c r="G769" s="69">
        <v>0</v>
      </c>
      <c r="H769" s="69">
        <v>0</v>
      </c>
    </row>
    <row r="770" spans="1:8" ht="12.75" x14ac:dyDescent="0.2">
      <c r="A770" s="209"/>
      <c r="B770" s="213"/>
      <c r="C770" s="122" t="s">
        <v>504</v>
      </c>
      <c r="D770" s="54">
        <f t="shared" ref="D770:D773" si="473">E770+F770+G770+H770</f>
        <v>0</v>
      </c>
      <c r="E770" s="69">
        <v>0</v>
      </c>
      <c r="F770" s="69">
        <v>0</v>
      </c>
      <c r="G770" s="69">
        <v>0</v>
      </c>
      <c r="H770" s="69">
        <v>0</v>
      </c>
    </row>
    <row r="771" spans="1:8" ht="12.75" x14ac:dyDescent="0.2">
      <c r="A771" s="209"/>
      <c r="B771" s="213"/>
      <c r="C771" s="122" t="s">
        <v>505</v>
      </c>
      <c r="D771" s="54">
        <f t="shared" si="473"/>
        <v>0</v>
      </c>
      <c r="E771" s="69">
        <v>0</v>
      </c>
      <c r="F771" s="69">
        <v>0</v>
      </c>
      <c r="G771" s="69">
        <v>0</v>
      </c>
      <c r="H771" s="69">
        <v>0</v>
      </c>
    </row>
    <row r="772" spans="1:8" ht="12.75" x14ac:dyDescent="0.2">
      <c r="A772" s="209"/>
      <c r="B772" s="213"/>
      <c r="C772" s="122" t="s">
        <v>506</v>
      </c>
      <c r="D772" s="54">
        <f t="shared" si="473"/>
        <v>0</v>
      </c>
      <c r="E772" s="69">
        <v>0</v>
      </c>
      <c r="F772" s="69">
        <v>0</v>
      </c>
      <c r="G772" s="69">
        <v>0</v>
      </c>
      <c r="H772" s="69">
        <v>0</v>
      </c>
    </row>
    <row r="773" spans="1:8" ht="12.75" x14ac:dyDescent="0.2">
      <c r="A773" s="209"/>
      <c r="B773" s="213"/>
      <c r="C773" s="122" t="s">
        <v>507</v>
      </c>
      <c r="D773" s="54">
        <f t="shared" si="473"/>
        <v>0</v>
      </c>
      <c r="E773" s="69">
        <v>0</v>
      </c>
      <c r="F773" s="69">
        <v>0</v>
      </c>
      <c r="G773" s="69">
        <v>0</v>
      </c>
      <c r="H773" s="69">
        <v>0</v>
      </c>
    </row>
    <row r="774" spans="1:8" ht="12.75" customHeight="1" x14ac:dyDescent="0.2">
      <c r="A774" s="209" t="s">
        <v>126</v>
      </c>
      <c r="B774" s="213" t="s">
        <v>229</v>
      </c>
      <c r="C774" s="51" t="s">
        <v>502</v>
      </c>
      <c r="D774" s="53">
        <f>D775+D776+D777+D778+D779</f>
        <v>745.26</v>
      </c>
      <c r="E774" s="53">
        <f t="shared" ref="E774" si="474">E775+E776+E777+E778+E779</f>
        <v>0</v>
      </c>
      <c r="F774" s="53">
        <f t="shared" ref="F774" si="475">F775+F776+F777+F778+F779</f>
        <v>745.26</v>
      </c>
      <c r="G774" s="53">
        <f t="shared" ref="G774" si="476">G775+G776+G777+G778+G779</f>
        <v>0</v>
      </c>
      <c r="H774" s="53">
        <f t="shared" ref="H774" si="477">H775+H776+H777+H778+H779</f>
        <v>0</v>
      </c>
    </row>
    <row r="775" spans="1:8" ht="12.75" x14ac:dyDescent="0.2">
      <c r="A775" s="209"/>
      <c r="B775" s="213"/>
      <c r="C775" s="122" t="s">
        <v>503</v>
      </c>
      <c r="D775" s="54">
        <f>E775+F775+G775+H775</f>
        <v>745.26</v>
      </c>
      <c r="E775" s="69">
        <v>0</v>
      </c>
      <c r="F775" s="69">
        <v>745.26</v>
      </c>
      <c r="G775" s="69">
        <v>0</v>
      </c>
      <c r="H775" s="69">
        <v>0</v>
      </c>
    </row>
    <row r="776" spans="1:8" ht="12.75" x14ac:dyDescent="0.2">
      <c r="A776" s="209"/>
      <c r="B776" s="213"/>
      <c r="C776" s="122" t="s">
        <v>504</v>
      </c>
      <c r="D776" s="54">
        <f t="shared" ref="D776:D779" si="478">E776+F776+G776+H776</f>
        <v>0</v>
      </c>
      <c r="E776" s="69">
        <v>0</v>
      </c>
      <c r="F776" s="69">
        <v>0</v>
      </c>
      <c r="G776" s="69">
        <v>0</v>
      </c>
      <c r="H776" s="69">
        <v>0</v>
      </c>
    </row>
    <row r="777" spans="1:8" ht="12.75" x14ac:dyDescent="0.2">
      <c r="A777" s="209"/>
      <c r="B777" s="213"/>
      <c r="C777" s="122" t="s">
        <v>505</v>
      </c>
      <c r="D777" s="54">
        <f t="shared" si="478"/>
        <v>0</v>
      </c>
      <c r="E777" s="69">
        <v>0</v>
      </c>
      <c r="F777" s="69">
        <v>0</v>
      </c>
      <c r="G777" s="69">
        <v>0</v>
      </c>
      <c r="H777" s="69">
        <v>0</v>
      </c>
    </row>
    <row r="778" spans="1:8" ht="12.75" x14ac:dyDescent="0.2">
      <c r="A778" s="209"/>
      <c r="B778" s="213"/>
      <c r="C778" s="122" t="s">
        <v>506</v>
      </c>
      <c r="D778" s="54">
        <f t="shared" si="478"/>
        <v>0</v>
      </c>
      <c r="E778" s="69">
        <v>0</v>
      </c>
      <c r="F778" s="69">
        <v>0</v>
      </c>
      <c r="G778" s="69">
        <v>0</v>
      </c>
      <c r="H778" s="69">
        <v>0</v>
      </c>
    </row>
    <row r="779" spans="1:8" ht="12.75" x14ac:dyDescent="0.2">
      <c r="A779" s="209"/>
      <c r="B779" s="213"/>
      <c r="C779" s="122" t="s">
        <v>507</v>
      </c>
      <c r="D779" s="54">
        <f t="shared" si="478"/>
        <v>0</v>
      </c>
      <c r="E779" s="69">
        <v>0</v>
      </c>
      <c r="F779" s="69">
        <v>0</v>
      </c>
      <c r="G779" s="69">
        <v>0</v>
      </c>
      <c r="H779" s="69">
        <v>0</v>
      </c>
    </row>
    <row r="780" spans="1:8" ht="12.75" customHeight="1" x14ac:dyDescent="0.2">
      <c r="A780" s="209" t="s">
        <v>128</v>
      </c>
      <c r="B780" s="213" t="s">
        <v>230</v>
      </c>
      <c r="C780" s="51" t="s">
        <v>502</v>
      </c>
      <c r="D780" s="53">
        <f>D781+D782+D783+D784+D785</f>
        <v>2876.3</v>
      </c>
      <c r="E780" s="53">
        <f t="shared" ref="E780" si="479">E781+E782+E783+E784+E785</f>
        <v>0</v>
      </c>
      <c r="F780" s="53">
        <f t="shared" ref="F780" si="480">F781+F782+F783+F784+F785</f>
        <v>2876.3</v>
      </c>
      <c r="G780" s="53">
        <f t="shared" ref="G780" si="481">G781+G782+G783+G784+G785</f>
        <v>0</v>
      </c>
      <c r="H780" s="53">
        <f t="shared" ref="H780" si="482">H781+H782+H783+H784+H785</f>
        <v>0</v>
      </c>
    </row>
    <row r="781" spans="1:8" ht="12.75" x14ac:dyDescent="0.2">
      <c r="A781" s="209"/>
      <c r="B781" s="213"/>
      <c r="C781" s="122" t="s">
        <v>503</v>
      </c>
      <c r="D781" s="54">
        <f>E781+F781+G781+H781</f>
        <v>2876.3</v>
      </c>
      <c r="E781" s="69">
        <v>0</v>
      </c>
      <c r="F781" s="33">
        <v>2876.3</v>
      </c>
      <c r="G781" s="69">
        <v>0</v>
      </c>
      <c r="H781" s="69">
        <v>0</v>
      </c>
    </row>
    <row r="782" spans="1:8" ht="12.75" x14ac:dyDescent="0.2">
      <c r="A782" s="209"/>
      <c r="B782" s="213"/>
      <c r="C782" s="122" t="s">
        <v>504</v>
      </c>
      <c r="D782" s="54">
        <f t="shared" ref="D782:D785" si="483">E782+F782+G782+H782</f>
        <v>0</v>
      </c>
      <c r="E782" s="69">
        <v>0</v>
      </c>
      <c r="F782" s="69">
        <v>0</v>
      </c>
      <c r="G782" s="69">
        <v>0</v>
      </c>
      <c r="H782" s="69">
        <v>0</v>
      </c>
    </row>
    <row r="783" spans="1:8" ht="12.75" x14ac:dyDescent="0.2">
      <c r="A783" s="209"/>
      <c r="B783" s="213"/>
      <c r="C783" s="122" t="s">
        <v>505</v>
      </c>
      <c r="D783" s="54">
        <f t="shared" si="483"/>
        <v>0</v>
      </c>
      <c r="E783" s="69">
        <v>0</v>
      </c>
      <c r="F783" s="69">
        <v>0</v>
      </c>
      <c r="G783" s="69">
        <v>0</v>
      </c>
      <c r="H783" s="69">
        <v>0</v>
      </c>
    </row>
    <row r="784" spans="1:8" ht="12.75" x14ac:dyDescent="0.2">
      <c r="A784" s="209"/>
      <c r="B784" s="213"/>
      <c r="C784" s="122" t="s">
        <v>506</v>
      </c>
      <c r="D784" s="54">
        <f t="shared" si="483"/>
        <v>0</v>
      </c>
      <c r="E784" s="69">
        <v>0</v>
      </c>
      <c r="F784" s="69">
        <v>0</v>
      </c>
      <c r="G784" s="69">
        <v>0</v>
      </c>
      <c r="H784" s="69">
        <v>0</v>
      </c>
    </row>
    <row r="785" spans="1:8" ht="12.75" x14ac:dyDescent="0.2">
      <c r="A785" s="209"/>
      <c r="B785" s="213"/>
      <c r="C785" s="122" t="s">
        <v>507</v>
      </c>
      <c r="D785" s="54">
        <f t="shared" si="483"/>
        <v>0</v>
      </c>
      <c r="E785" s="69">
        <v>0</v>
      </c>
      <c r="F785" s="69">
        <v>0</v>
      </c>
      <c r="G785" s="69">
        <v>0</v>
      </c>
      <c r="H785" s="69">
        <v>0</v>
      </c>
    </row>
    <row r="786" spans="1:8" ht="12.75" customHeight="1" x14ac:dyDescent="0.2">
      <c r="A786" s="209" t="s">
        <v>130</v>
      </c>
      <c r="B786" s="213" t="s">
        <v>231</v>
      </c>
      <c r="C786" s="51" t="s">
        <v>502</v>
      </c>
      <c r="D786" s="53">
        <f>D787+D788+D789+D790+D791</f>
        <v>1200</v>
      </c>
      <c r="E786" s="53">
        <f t="shared" ref="E786" si="484">E787+E788+E789+E790+E791</f>
        <v>0</v>
      </c>
      <c r="F786" s="53">
        <f t="shared" ref="F786" si="485">F787+F788+F789+F790+F791</f>
        <v>1200</v>
      </c>
      <c r="G786" s="53">
        <f t="shared" ref="G786" si="486">G787+G788+G789+G790+G791</f>
        <v>0</v>
      </c>
      <c r="H786" s="53">
        <f t="shared" ref="H786" si="487">H787+H788+H789+H790+H791</f>
        <v>0</v>
      </c>
    </row>
    <row r="787" spans="1:8" ht="12.75" x14ac:dyDescent="0.2">
      <c r="A787" s="209"/>
      <c r="B787" s="213"/>
      <c r="C787" s="122" t="s">
        <v>503</v>
      </c>
      <c r="D787" s="54">
        <f>E787+F787+G787+H787</f>
        <v>1200</v>
      </c>
      <c r="E787" s="69">
        <v>0</v>
      </c>
      <c r="F787" s="69">
        <v>1200</v>
      </c>
      <c r="G787" s="69">
        <v>0</v>
      </c>
      <c r="H787" s="69">
        <v>0</v>
      </c>
    </row>
    <row r="788" spans="1:8" ht="12.75" x14ac:dyDescent="0.2">
      <c r="A788" s="209"/>
      <c r="B788" s="213"/>
      <c r="C788" s="122" t="s">
        <v>504</v>
      </c>
      <c r="D788" s="54">
        <f t="shared" ref="D788:D791" si="488">E788+F788+G788+H788</f>
        <v>0</v>
      </c>
      <c r="E788" s="69">
        <v>0</v>
      </c>
      <c r="F788" s="69">
        <v>0</v>
      </c>
      <c r="G788" s="69">
        <v>0</v>
      </c>
      <c r="H788" s="69">
        <v>0</v>
      </c>
    </row>
    <row r="789" spans="1:8" ht="12.75" x14ac:dyDescent="0.2">
      <c r="A789" s="209"/>
      <c r="B789" s="213"/>
      <c r="C789" s="122" t="s">
        <v>505</v>
      </c>
      <c r="D789" s="54">
        <f t="shared" si="488"/>
        <v>0</v>
      </c>
      <c r="E789" s="69">
        <v>0</v>
      </c>
      <c r="F789" s="69">
        <v>0</v>
      </c>
      <c r="G789" s="69">
        <v>0</v>
      </c>
      <c r="H789" s="69">
        <v>0</v>
      </c>
    </row>
    <row r="790" spans="1:8" ht="12.75" x14ac:dyDescent="0.2">
      <c r="A790" s="209"/>
      <c r="B790" s="213"/>
      <c r="C790" s="122" t="s">
        <v>506</v>
      </c>
      <c r="D790" s="54">
        <f t="shared" si="488"/>
        <v>0</v>
      </c>
      <c r="E790" s="69">
        <v>0</v>
      </c>
      <c r="F790" s="69">
        <v>0</v>
      </c>
      <c r="G790" s="69">
        <v>0</v>
      </c>
      <c r="H790" s="69">
        <v>0</v>
      </c>
    </row>
    <row r="791" spans="1:8" ht="12.75" x14ac:dyDescent="0.2">
      <c r="A791" s="209"/>
      <c r="B791" s="213"/>
      <c r="C791" s="122" t="s">
        <v>507</v>
      </c>
      <c r="D791" s="54">
        <f t="shared" si="488"/>
        <v>0</v>
      </c>
      <c r="E791" s="69">
        <v>0</v>
      </c>
      <c r="F791" s="69">
        <v>0</v>
      </c>
      <c r="G791" s="69">
        <v>0</v>
      </c>
      <c r="H791" s="69">
        <v>0</v>
      </c>
    </row>
    <row r="792" spans="1:8" ht="12.75" customHeight="1" x14ac:dyDescent="0.2">
      <c r="A792" s="209" t="s">
        <v>132</v>
      </c>
      <c r="B792" s="213" t="s">
        <v>232</v>
      </c>
      <c r="C792" s="51" t="s">
        <v>502</v>
      </c>
      <c r="D792" s="53">
        <f>D793+D794+D795+D796+D797</f>
        <v>4666.8</v>
      </c>
      <c r="E792" s="53">
        <f t="shared" ref="E792" si="489">E793+E794+E795+E796+E797</f>
        <v>0</v>
      </c>
      <c r="F792" s="53">
        <f t="shared" ref="F792" si="490">F793+F794+F795+F796+F797</f>
        <v>4666.8</v>
      </c>
      <c r="G792" s="53">
        <f t="shared" ref="G792" si="491">G793+G794+G795+G796+G797</f>
        <v>0</v>
      </c>
      <c r="H792" s="53">
        <f t="shared" ref="H792" si="492">H793+H794+H795+H796+H797</f>
        <v>0</v>
      </c>
    </row>
    <row r="793" spans="1:8" ht="12.75" x14ac:dyDescent="0.2">
      <c r="A793" s="209"/>
      <c r="B793" s="213"/>
      <c r="C793" s="122" t="s">
        <v>503</v>
      </c>
      <c r="D793" s="54">
        <f>E793+F793+G793+H793</f>
        <v>4666.8</v>
      </c>
      <c r="E793" s="69">
        <v>0</v>
      </c>
      <c r="F793" s="33">
        <v>4666.8</v>
      </c>
      <c r="G793" s="69">
        <v>0</v>
      </c>
      <c r="H793" s="69">
        <v>0</v>
      </c>
    </row>
    <row r="794" spans="1:8" ht="12.75" x14ac:dyDescent="0.2">
      <c r="A794" s="209"/>
      <c r="B794" s="213"/>
      <c r="C794" s="122" t="s">
        <v>504</v>
      </c>
      <c r="D794" s="54">
        <f t="shared" ref="D794:D797" si="493">E794+F794+G794+H794</f>
        <v>0</v>
      </c>
      <c r="E794" s="69">
        <v>0</v>
      </c>
      <c r="F794" s="69">
        <v>0</v>
      </c>
      <c r="G794" s="69">
        <v>0</v>
      </c>
      <c r="H794" s="69">
        <v>0</v>
      </c>
    </row>
    <row r="795" spans="1:8" ht="12.75" x14ac:dyDescent="0.2">
      <c r="A795" s="209"/>
      <c r="B795" s="213"/>
      <c r="C795" s="122" t="s">
        <v>505</v>
      </c>
      <c r="D795" s="54">
        <f t="shared" si="493"/>
        <v>0</v>
      </c>
      <c r="E795" s="69">
        <v>0</v>
      </c>
      <c r="F795" s="69">
        <v>0</v>
      </c>
      <c r="G795" s="69">
        <v>0</v>
      </c>
      <c r="H795" s="69">
        <v>0</v>
      </c>
    </row>
    <row r="796" spans="1:8" ht="12.75" x14ac:dyDescent="0.2">
      <c r="A796" s="209"/>
      <c r="B796" s="213"/>
      <c r="C796" s="122" t="s">
        <v>506</v>
      </c>
      <c r="D796" s="54">
        <f t="shared" si="493"/>
        <v>0</v>
      </c>
      <c r="E796" s="69">
        <v>0</v>
      </c>
      <c r="F796" s="69">
        <v>0</v>
      </c>
      <c r="G796" s="69">
        <v>0</v>
      </c>
      <c r="H796" s="69">
        <v>0</v>
      </c>
    </row>
    <row r="797" spans="1:8" ht="12.75" x14ac:dyDescent="0.2">
      <c r="A797" s="209"/>
      <c r="B797" s="213"/>
      <c r="C797" s="122" t="s">
        <v>507</v>
      </c>
      <c r="D797" s="54">
        <f t="shared" si="493"/>
        <v>0</v>
      </c>
      <c r="E797" s="69">
        <v>0</v>
      </c>
      <c r="F797" s="69">
        <v>0</v>
      </c>
      <c r="G797" s="69">
        <v>0</v>
      </c>
      <c r="H797" s="69">
        <v>0</v>
      </c>
    </row>
    <row r="798" spans="1:8" ht="12.75" customHeight="1" x14ac:dyDescent="0.2">
      <c r="A798" s="209" t="s">
        <v>134</v>
      </c>
      <c r="B798" s="213" t="s">
        <v>233</v>
      </c>
      <c r="C798" s="51" t="s">
        <v>502</v>
      </c>
      <c r="D798" s="53">
        <f>D799+D800+D801+D802+D803</f>
        <v>2463.3000000000002</v>
      </c>
      <c r="E798" s="53">
        <f t="shared" ref="E798" si="494">E799+E800+E801+E802+E803</f>
        <v>0</v>
      </c>
      <c r="F798" s="53">
        <f t="shared" ref="F798" si="495">F799+F800+F801+F802+F803</f>
        <v>0</v>
      </c>
      <c r="G798" s="53">
        <f t="shared" ref="G798" si="496">G799+G800+G801+G802+G803</f>
        <v>0</v>
      </c>
      <c r="H798" s="53">
        <f t="shared" ref="H798" si="497">H799+H800+H801+H802+H803</f>
        <v>2463.3000000000002</v>
      </c>
    </row>
    <row r="799" spans="1:8" ht="12.75" x14ac:dyDescent="0.2">
      <c r="A799" s="209"/>
      <c r="B799" s="213"/>
      <c r="C799" s="122" t="s">
        <v>503</v>
      </c>
      <c r="D799" s="54">
        <f>E799+F799+G799+H799</f>
        <v>2463.3000000000002</v>
      </c>
      <c r="E799" s="69">
        <v>0</v>
      </c>
      <c r="F799" s="69">
        <v>0</v>
      </c>
      <c r="G799" s="69">
        <v>0</v>
      </c>
      <c r="H799" s="69">
        <v>2463.3000000000002</v>
      </c>
    </row>
    <row r="800" spans="1:8" ht="12.75" x14ac:dyDescent="0.2">
      <c r="A800" s="209"/>
      <c r="B800" s="213"/>
      <c r="C800" s="122" t="s">
        <v>504</v>
      </c>
      <c r="D800" s="54">
        <f t="shared" ref="D800:D803" si="498">E800+F800+G800+H800</f>
        <v>0</v>
      </c>
      <c r="E800" s="69">
        <v>0</v>
      </c>
      <c r="F800" s="69">
        <v>0</v>
      </c>
      <c r="G800" s="69">
        <v>0</v>
      </c>
      <c r="H800" s="69">
        <v>0</v>
      </c>
    </row>
    <row r="801" spans="1:8" ht="12.75" x14ac:dyDescent="0.2">
      <c r="A801" s="209"/>
      <c r="B801" s="213"/>
      <c r="C801" s="122" t="s">
        <v>505</v>
      </c>
      <c r="D801" s="54">
        <f t="shared" si="498"/>
        <v>0</v>
      </c>
      <c r="E801" s="69">
        <v>0</v>
      </c>
      <c r="F801" s="69">
        <v>0</v>
      </c>
      <c r="G801" s="69">
        <v>0</v>
      </c>
      <c r="H801" s="69">
        <v>0</v>
      </c>
    </row>
    <row r="802" spans="1:8" ht="12.75" x14ac:dyDescent="0.2">
      <c r="A802" s="209"/>
      <c r="B802" s="213"/>
      <c r="C802" s="122" t="s">
        <v>506</v>
      </c>
      <c r="D802" s="54">
        <f t="shared" si="498"/>
        <v>0</v>
      </c>
      <c r="E802" s="69">
        <v>0</v>
      </c>
      <c r="F802" s="69">
        <v>0</v>
      </c>
      <c r="G802" s="69">
        <v>0</v>
      </c>
      <c r="H802" s="69">
        <v>0</v>
      </c>
    </row>
    <row r="803" spans="1:8" ht="12.75" x14ac:dyDescent="0.2">
      <c r="A803" s="209"/>
      <c r="B803" s="213"/>
      <c r="C803" s="122" t="s">
        <v>507</v>
      </c>
      <c r="D803" s="54">
        <f t="shared" si="498"/>
        <v>0</v>
      </c>
      <c r="E803" s="69">
        <v>0</v>
      </c>
      <c r="F803" s="69">
        <v>0</v>
      </c>
      <c r="G803" s="69">
        <v>0</v>
      </c>
      <c r="H803" s="69">
        <v>0</v>
      </c>
    </row>
    <row r="804" spans="1:8" ht="12.75" customHeight="1" x14ac:dyDescent="0.2">
      <c r="A804" s="209" t="s">
        <v>136</v>
      </c>
      <c r="B804" s="213" t="s">
        <v>234</v>
      </c>
      <c r="C804" s="51" t="s">
        <v>502</v>
      </c>
      <c r="D804" s="53">
        <f>D805+D806+D807+D808+D809</f>
        <v>1200</v>
      </c>
      <c r="E804" s="53">
        <f t="shared" ref="E804" si="499">E805+E806+E807+E808+E809</f>
        <v>0</v>
      </c>
      <c r="F804" s="53">
        <f t="shared" ref="F804" si="500">F805+F806+F807+F808+F809</f>
        <v>1200</v>
      </c>
      <c r="G804" s="53">
        <f t="shared" ref="G804" si="501">G805+G806+G807+G808+G809</f>
        <v>0</v>
      </c>
      <c r="H804" s="53">
        <f t="shared" ref="H804" si="502">H805+H806+H807+H808+H809</f>
        <v>0</v>
      </c>
    </row>
    <row r="805" spans="1:8" ht="12.75" x14ac:dyDescent="0.2">
      <c r="A805" s="209"/>
      <c r="B805" s="213"/>
      <c r="C805" s="122" t="s">
        <v>503</v>
      </c>
      <c r="D805" s="54">
        <f>E805+F805+G805+H805</f>
        <v>600</v>
      </c>
      <c r="E805" s="69">
        <v>0</v>
      </c>
      <c r="F805" s="69">
        <v>600</v>
      </c>
      <c r="G805" s="69">
        <v>0</v>
      </c>
      <c r="H805" s="69">
        <v>0</v>
      </c>
    </row>
    <row r="806" spans="1:8" ht="12.75" x14ac:dyDescent="0.2">
      <c r="A806" s="209"/>
      <c r="B806" s="213"/>
      <c r="C806" s="122" t="s">
        <v>504</v>
      </c>
      <c r="D806" s="54">
        <f t="shared" ref="D806:D809" si="503">E806+F806+G806+H806</f>
        <v>600</v>
      </c>
      <c r="E806" s="69">
        <v>0</v>
      </c>
      <c r="F806" s="69">
        <v>600</v>
      </c>
      <c r="G806" s="69">
        <v>0</v>
      </c>
      <c r="H806" s="69">
        <v>0</v>
      </c>
    </row>
    <row r="807" spans="1:8" ht="12.75" x14ac:dyDescent="0.2">
      <c r="A807" s="209"/>
      <c r="B807" s="213"/>
      <c r="C807" s="122" t="s">
        <v>505</v>
      </c>
      <c r="D807" s="54">
        <f t="shared" si="503"/>
        <v>0</v>
      </c>
      <c r="E807" s="69">
        <v>0</v>
      </c>
      <c r="F807" s="69">
        <v>0</v>
      </c>
      <c r="G807" s="69">
        <v>0</v>
      </c>
      <c r="H807" s="69">
        <v>0</v>
      </c>
    </row>
    <row r="808" spans="1:8" ht="12.75" x14ac:dyDescent="0.2">
      <c r="A808" s="209"/>
      <c r="B808" s="213"/>
      <c r="C808" s="122" t="s">
        <v>506</v>
      </c>
      <c r="D808" s="54">
        <f t="shared" si="503"/>
        <v>0</v>
      </c>
      <c r="E808" s="69">
        <v>0</v>
      </c>
      <c r="F808" s="69">
        <v>0</v>
      </c>
      <c r="G808" s="69">
        <v>0</v>
      </c>
      <c r="H808" s="69">
        <v>0</v>
      </c>
    </row>
    <row r="809" spans="1:8" ht="12.75" x14ac:dyDescent="0.2">
      <c r="A809" s="209"/>
      <c r="B809" s="213"/>
      <c r="C809" s="122" t="s">
        <v>507</v>
      </c>
      <c r="D809" s="54">
        <f t="shared" si="503"/>
        <v>0</v>
      </c>
      <c r="E809" s="69">
        <v>0</v>
      </c>
      <c r="F809" s="69">
        <v>0</v>
      </c>
      <c r="G809" s="69">
        <v>0</v>
      </c>
      <c r="H809" s="69">
        <v>0</v>
      </c>
    </row>
    <row r="810" spans="1:8" ht="12.75" customHeight="1" x14ac:dyDescent="0.2">
      <c r="A810" s="209" t="s">
        <v>567</v>
      </c>
      <c r="B810" s="213" t="s">
        <v>235</v>
      </c>
      <c r="C810" s="51" t="s">
        <v>502</v>
      </c>
      <c r="D810" s="53">
        <f>D811+D812+D813+D814+D815</f>
        <v>1309.8699999999999</v>
      </c>
      <c r="E810" s="53">
        <f t="shared" ref="E810" si="504">E811+E812+E813+E814+E815</f>
        <v>0</v>
      </c>
      <c r="F810" s="53">
        <f t="shared" ref="F810" si="505">F811+F812+F813+F814+F815</f>
        <v>1309.8699999999999</v>
      </c>
      <c r="G810" s="53">
        <f t="shared" ref="G810" si="506">G811+G812+G813+G814+G815</f>
        <v>0</v>
      </c>
      <c r="H810" s="53">
        <f t="shared" ref="H810" si="507">H811+H812+H813+H814+H815</f>
        <v>0</v>
      </c>
    </row>
    <row r="811" spans="1:8" ht="12.75" x14ac:dyDescent="0.2">
      <c r="A811" s="209"/>
      <c r="B811" s="213"/>
      <c r="C811" s="122" t="s">
        <v>503</v>
      </c>
      <c r="D811" s="54">
        <f>E811+F811+G811+H811</f>
        <v>655.87</v>
      </c>
      <c r="E811" s="69">
        <v>0</v>
      </c>
      <c r="F811" s="69">
        <v>655.87</v>
      </c>
      <c r="G811" s="69">
        <v>0</v>
      </c>
      <c r="H811" s="69">
        <v>0</v>
      </c>
    </row>
    <row r="812" spans="1:8" ht="12.75" x14ac:dyDescent="0.2">
      <c r="A812" s="209"/>
      <c r="B812" s="213"/>
      <c r="C812" s="122" t="s">
        <v>504</v>
      </c>
      <c r="D812" s="54">
        <f t="shared" ref="D812:D815" si="508">E812+F812+G812+H812</f>
        <v>654</v>
      </c>
      <c r="E812" s="69">
        <v>0</v>
      </c>
      <c r="F812" s="69">
        <v>654</v>
      </c>
      <c r="G812" s="69">
        <v>0</v>
      </c>
      <c r="H812" s="69">
        <v>0</v>
      </c>
    </row>
    <row r="813" spans="1:8" ht="12.75" x14ac:dyDescent="0.2">
      <c r="A813" s="209"/>
      <c r="B813" s="213"/>
      <c r="C813" s="122" t="s">
        <v>505</v>
      </c>
      <c r="D813" s="54">
        <f t="shared" si="508"/>
        <v>0</v>
      </c>
      <c r="E813" s="69">
        <v>0</v>
      </c>
      <c r="F813" s="69">
        <v>0</v>
      </c>
      <c r="G813" s="69">
        <v>0</v>
      </c>
      <c r="H813" s="69">
        <v>0</v>
      </c>
    </row>
    <row r="814" spans="1:8" ht="12.75" x14ac:dyDescent="0.2">
      <c r="A814" s="209"/>
      <c r="B814" s="213"/>
      <c r="C814" s="122" t="s">
        <v>506</v>
      </c>
      <c r="D814" s="54">
        <f t="shared" si="508"/>
        <v>0</v>
      </c>
      <c r="E814" s="69">
        <v>0</v>
      </c>
      <c r="F814" s="69">
        <v>0</v>
      </c>
      <c r="G814" s="69">
        <v>0</v>
      </c>
      <c r="H814" s="69">
        <v>0</v>
      </c>
    </row>
    <row r="815" spans="1:8" ht="60" customHeight="1" x14ac:dyDescent="0.2">
      <c r="A815" s="209"/>
      <c r="B815" s="213"/>
      <c r="C815" s="122" t="s">
        <v>507</v>
      </c>
      <c r="D815" s="54">
        <f t="shared" si="508"/>
        <v>0</v>
      </c>
      <c r="E815" s="69">
        <v>0</v>
      </c>
      <c r="F815" s="69">
        <v>0</v>
      </c>
      <c r="G815" s="69">
        <v>0</v>
      </c>
      <c r="H815" s="69">
        <v>0</v>
      </c>
    </row>
    <row r="816" spans="1:8" ht="12.75" customHeight="1" x14ac:dyDescent="0.2">
      <c r="A816" s="209" t="s">
        <v>569</v>
      </c>
      <c r="B816" s="213" t="s">
        <v>1035</v>
      </c>
      <c r="C816" s="51" t="s">
        <v>502</v>
      </c>
      <c r="D816" s="53">
        <f>D817+D818+D819+D820+D821</f>
        <v>3101.25</v>
      </c>
      <c r="E816" s="53">
        <f t="shared" ref="E816" si="509">E817+E818+E819+E820+E821</f>
        <v>0</v>
      </c>
      <c r="F816" s="53">
        <f t="shared" ref="F816" si="510">F817+F818+F819+F820+F821</f>
        <v>3101.25</v>
      </c>
      <c r="G816" s="53">
        <f t="shared" ref="G816" si="511">G817+G818+G819+G820+G821</f>
        <v>0</v>
      </c>
      <c r="H816" s="53">
        <f t="shared" ref="H816" si="512">H817+H818+H819+H820+H821</f>
        <v>0</v>
      </c>
    </row>
    <row r="817" spans="1:8" ht="12.75" x14ac:dyDescent="0.2">
      <c r="A817" s="209"/>
      <c r="B817" s="213"/>
      <c r="C817" s="122" t="s">
        <v>503</v>
      </c>
      <c r="D817" s="54">
        <f>E817+F817+G817+H817</f>
        <v>0</v>
      </c>
      <c r="E817" s="69">
        <v>0</v>
      </c>
      <c r="F817" s="69">
        <v>0</v>
      </c>
      <c r="G817" s="69">
        <v>0</v>
      </c>
      <c r="H817" s="69">
        <v>0</v>
      </c>
    </row>
    <row r="818" spans="1:8" ht="12.75" x14ac:dyDescent="0.2">
      <c r="A818" s="209"/>
      <c r="B818" s="213"/>
      <c r="C818" s="122" t="s">
        <v>504</v>
      </c>
      <c r="D818" s="54">
        <f t="shared" ref="D818:D821" si="513">E818+F818+G818+H818</f>
        <v>1525</v>
      </c>
      <c r="E818" s="69">
        <v>0</v>
      </c>
      <c r="F818" s="69">
        <v>1525</v>
      </c>
      <c r="G818" s="69">
        <v>0</v>
      </c>
      <c r="H818" s="69">
        <v>0</v>
      </c>
    </row>
    <row r="819" spans="1:8" ht="12.75" x14ac:dyDescent="0.2">
      <c r="A819" s="209"/>
      <c r="B819" s="213"/>
      <c r="C819" s="122" t="s">
        <v>505</v>
      </c>
      <c r="D819" s="54">
        <f t="shared" si="513"/>
        <v>76.25</v>
      </c>
      <c r="E819" s="69">
        <v>0</v>
      </c>
      <c r="F819" s="69">
        <v>76.25</v>
      </c>
      <c r="G819" s="69">
        <v>0</v>
      </c>
      <c r="H819" s="69">
        <v>0</v>
      </c>
    </row>
    <row r="820" spans="1:8" ht="12.75" x14ac:dyDescent="0.2">
      <c r="A820" s="209"/>
      <c r="B820" s="213"/>
      <c r="C820" s="122" t="s">
        <v>506</v>
      </c>
      <c r="D820" s="54">
        <f t="shared" si="513"/>
        <v>1500</v>
      </c>
      <c r="E820" s="69">
        <v>0</v>
      </c>
      <c r="F820" s="69">
        <v>1500</v>
      </c>
      <c r="G820" s="69">
        <v>0</v>
      </c>
      <c r="H820" s="69">
        <v>0</v>
      </c>
    </row>
    <row r="821" spans="1:8" ht="12.75" x14ac:dyDescent="0.2">
      <c r="A821" s="209"/>
      <c r="B821" s="213"/>
      <c r="C821" s="122" t="s">
        <v>507</v>
      </c>
      <c r="D821" s="54">
        <f t="shared" si="513"/>
        <v>0</v>
      </c>
      <c r="E821" s="69">
        <v>0</v>
      </c>
      <c r="F821" s="69">
        <v>0</v>
      </c>
      <c r="G821" s="69">
        <v>0</v>
      </c>
      <c r="H821" s="69">
        <v>0</v>
      </c>
    </row>
    <row r="822" spans="1:8" ht="12.75" customHeight="1" x14ac:dyDescent="0.2">
      <c r="A822" s="209" t="s">
        <v>571</v>
      </c>
      <c r="B822" s="213" t="s">
        <v>1036</v>
      </c>
      <c r="C822" s="51" t="s">
        <v>502</v>
      </c>
      <c r="D822" s="53">
        <f>D823+D824+D825+D826+D827</f>
        <v>825</v>
      </c>
      <c r="E822" s="53">
        <f t="shared" ref="E822" si="514">E823+E824+E825+E826+E827</f>
        <v>0</v>
      </c>
      <c r="F822" s="53">
        <f t="shared" ref="F822" si="515">F823+F824+F825+F826+F827</f>
        <v>825</v>
      </c>
      <c r="G822" s="53">
        <f t="shared" ref="G822" si="516">G823+G824+G825+G826+G827</f>
        <v>0</v>
      </c>
      <c r="H822" s="53">
        <f t="shared" ref="H822" si="517">H823+H824+H825+H826+H827</f>
        <v>0</v>
      </c>
    </row>
    <row r="823" spans="1:8" ht="12.75" x14ac:dyDescent="0.2">
      <c r="A823" s="209"/>
      <c r="B823" s="213"/>
      <c r="C823" s="122" t="s">
        <v>503</v>
      </c>
      <c r="D823" s="54">
        <f>E823+F823+G823+H823</f>
        <v>0</v>
      </c>
      <c r="E823" s="69">
        <v>0</v>
      </c>
      <c r="F823" s="69">
        <v>0</v>
      </c>
      <c r="G823" s="69">
        <v>0</v>
      </c>
      <c r="H823" s="69">
        <v>0</v>
      </c>
    </row>
    <row r="824" spans="1:8" ht="12.75" x14ac:dyDescent="0.2">
      <c r="A824" s="209"/>
      <c r="B824" s="213"/>
      <c r="C824" s="122" t="s">
        <v>504</v>
      </c>
      <c r="D824" s="54">
        <f t="shared" ref="D824:D827" si="518">E824+F824+G824+H824</f>
        <v>825</v>
      </c>
      <c r="E824" s="69">
        <v>0</v>
      </c>
      <c r="F824" s="69">
        <f>745+80</f>
        <v>825</v>
      </c>
      <c r="G824" s="69">
        <v>0</v>
      </c>
      <c r="H824" s="69">
        <v>0</v>
      </c>
    </row>
    <row r="825" spans="1:8" ht="12.75" x14ac:dyDescent="0.2">
      <c r="A825" s="209"/>
      <c r="B825" s="213"/>
      <c r="C825" s="122" t="s">
        <v>505</v>
      </c>
      <c r="D825" s="54">
        <f t="shared" si="518"/>
        <v>0</v>
      </c>
      <c r="E825" s="69">
        <v>0</v>
      </c>
      <c r="F825" s="69">
        <v>0</v>
      </c>
      <c r="G825" s="69">
        <v>0</v>
      </c>
      <c r="H825" s="69">
        <v>0</v>
      </c>
    </row>
    <row r="826" spans="1:8" ht="12.75" x14ac:dyDescent="0.2">
      <c r="A826" s="209"/>
      <c r="B826" s="213"/>
      <c r="C826" s="122" t="s">
        <v>506</v>
      </c>
      <c r="D826" s="54">
        <f t="shared" si="518"/>
        <v>0</v>
      </c>
      <c r="E826" s="69">
        <v>0</v>
      </c>
      <c r="F826" s="69">
        <v>0</v>
      </c>
      <c r="G826" s="69">
        <v>0</v>
      </c>
      <c r="H826" s="69">
        <v>0</v>
      </c>
    </row>
    <row r="827" spans="1:8" ht="12.75" x14ac:dyDescent="0.2">
      <c r="A827" s="209"/>
      <c r="B827" s="213"/>
      <c r="C827" s="122" t="s">
        <v>507</v>
      </c>
      <c r="D827" s="54">
        <f t="shared" si="518"/>
        <v>0</v>
      </c>
      <c r="E827" s="69">
        <v>0</v>
      </c>
      <c r="F827" s="69">
        <v>0</v>
      </c>
      <c r="G827" s="69">
        <v>0</v>
      </c>
      <c r="H827" s="69">
        <v>0</v>
      </c>
    </row>
    <row r="828" spans="1:8" ht="12.75" customHeight="1" x14ac:dyDescent="0.2">
      <c r="A828" s="209" t="s">
        <v>573</v>
      </c>
      <c r="B828" s="213" t="s">
        <v>1037</v>
      </c>
      <c r="C828" s="51" t="s">
        <v>502</v>
      </c>
      <c r="D828" s="53">
        <f>D829+D830+D831+D832+D833</f>
        <v>838.1</v>
      </c>
      <c r="E828" s="53">
        <f t="shared" ref="E828" si="519">E829+E830+E831+E832+E833</f>
        <v>0</v>
      </c>
      <c r="F828" s="53">
        <f t="shared" ref="F828" si="520">F829+F830+F831+F832+F833</f>
        <v>838.1</v>
      </c>
      <c r="G828" s="53">
        <f t="shared" ref="G828" si="521">G829+G830+G831+G832+G833</f>
        <v>0</v>
      </c>
      <c r="H828" s="53">
        <f t="shared" ref="H828" si="522">H829+H830+H831+H832+H833</f>
        <v>0</v>
      </c>
    </row>
    <row r="829" spans="1:8" ht="12.75" x14ac:dyDescent="0.2">
      <c r="A829" s="209"/>
      <c r="B829" s="213"/>
      <c r="C829" s="122" t="s">
        <v>503</v>
      </c>
      <c r="D829" s="54">
        <f>E829+F829+G829+H829</f>
        <v>0</v>
      </c>
      <c r="E829" s="69">
        <v>0</v>
      </c>
      <c r="F829" s="69">
        <v>0</v>
      </c>
      <c r="G829" s="69">
        <v>0</v>
      </c>
      <c r="H829" s="69">
        <v>0</v>
      </c>
    </row>
    <row r="830" spans="1:8" ht="12.75" x14ac:dyDescent="0.2">
      <c r="A830" s="209"/>
      <c r="B830" s="213"/>
      <c r="C830" s="122" t="s">
        <v>504</v>
      </c>
      <c r="D830" s="54">
        <f t="shared" ref="D830:D833" si="523">E830+F830+G830+H830</f>
        <v>838.1</v>
      </c>
      <c r="E830" s="69">
        <v>0</v>
      </c>
      <c r="F830" s="69">
        <v>838.1</v>
      </c>
      <c r="G830" s="69">
        <v>0</v>
      </c>
      <c r="H830" s="69">
        <v>0</v>
      </c>
    </row>
    <row r="831" spans="1:8" ht="12.75" x14ac:dyDescent="0.2">
      <c r="A831" s="209"/>
      <c r="B831" s="213"/>
      <c r="C831" s="122" t="s">
        <v>505</v>
      </c>
      <c r="D831" s="54">
        <f t="shared" si="523"/>
        <v>0</v>
      </c>
      <c r="E831" s="69">
        <v>0</v>
      </c>
      <c r="F831" s="69">
        <v>0</v>
      </c>
      <c r="G831" s="69">
        <v>0</v>
      </c>
      <c r="H831" s="69">
        <v>0</v>
      </c>
    </row>
    <row r="832" spans="1:8" ht="12.75" x14ac:dyDescent="0.2">
      <c r="A832" s="209"/>
      <c r="B832" s="213"/>
      <c r="C832" s="122" t="s">
        <v>506</v>
      </c>
      <c r="D832" s="54">
        <f t="shared" si="523"/>
        <v>0</v>
      </c>
      <c r="E832" s="69">
        <v>0</v>
      </c>
      <c r="F832" s="69">
        <v>0</v>
      </c>
      <c r="G832" s="69">
        <v>0</v>
      </c>
      <c r="H832" s="69">
        <v>0</v>
      </c>
    </row>
    <row r="833" spans="1:8" ht="12.75" x14ac:dyDescent="0.2">
      <c r="A833" s="209"/>
      <c r="B833" s="213"/>
      <c r="C833" s="122" t="s">
        <v>507</v>
      </c>
      <c r="D833" s="54">
        <f t="shared" si="523"/>
        <v>0</v>
      </c>
      <c r="E833" s="69">
        <v>0</v>
      </c>
      <c r="F833" s="69">
        <v>0</v>
      </c>
      <c r="G833" s="69">
        <v>0</v>
      </c>
      <c r="H833" s="69">
        <v>0</v>
      </c>
    </row>
    <row r="834" spans="1:8" ht="12.75" customHeight="1" x14ac:dyDescent="0.2">
      <c r="A834" s="209" t="s">
        <v>575</v>
      </c>
      <c r="B834" s="213" t="s">
        <v>1038</v>
      </c>
      <c r="C834" s="51" t="s">
        <v>502</v>
      </c>
      <c r="D834" s="53">
        <f>D835+D836+D837+D838+D839</f>
        <v>423.5</v>
      </c>
      <c r="E834" s="53">
        <f t="shared" ref="E834" si="524">E835+E836+E837+E838+E839</f>
        <v>0</v>
      </c>
      <c r="F834" s="53">
        <f t="shared" ref="F834" si="525">F835+F836+F837+F838+F839</f>
        <v>423.5</v>
      </c>
      <c r="G834" s="53">
        <f t="shared" ref="G834" si="526">G835+G836+G837+G838+G839</f>
        <v>0</v>
      </c>
      <c r="H834" s="53">
        <f t="shared" ref="H834" si="527">H835+H836+H837+H838+H839</f>
        <v>0</v>
      </c>
    </row>
    <row r="835" spans="1:8" ht="12.75" x14ac:dyDescent="0.2">
      <c r="A835" s="209"/>
      <c r="B835" s="213"/>
      <c r="C835" s="122" t="s">
        <v>503</v>
      </c>
      <c r="D835" s="54">
        <f>E835+F835+G835+H835</f>
        <v>0</v>
      </c>
      <c r="E835" s="69">
        <v>0</v>
      </c>
      <c r="F835" s="69">
        <v>0</v>
      </c>
      <c r="G835" s="69">
        <v>0</v>
      </c>
      <c r="H835" s="69">
        <v>0</v>
      </c>
    </row>
    <row r="836" spans="1:8" ht="12.75" x14ac:dyDescent="0.2">
      <c r="A836" s="209"/>
      <c r="B836" s="213"/>
      <c r="C836" s="122" t="s">
        <v>504</v>
      </c>
      <c r="D836" s="54">
        <f t="shared" ref="D836:D839" si="528">E836+F836+G836+H836</f>
        <v>423.5</v>
      </c>
      <c r="E836" s="69">
        <v>0</v>
      </c>
      <c r="F836" s="69">
        <v>423.5</v>
      </c>
      <c r="G836" s="69">
        <v>0</v>
      </c>
      <c r="H836" s="69">
        <v>0</v>
      </c>
    </row>
    <row r="837" spans="1:8" ht="12.75" x14ac:dyDescent="0.2">
      <c r="A837" s="209"/>
      <c r="B837" s="213"/>
      <c r="C837" s="122" t="s">
        <v>505</v>
      </c>
      <c r="D837" s="54">
        <f t="shared" si="528"/>
        <v>0</v>
      </c>
      <c r="E837" s="69">
        <v>0</v>
      </c>
      <c r="F837" s="69">
        <v>0</v>
      </c>
      <c r="G837" s="69">
        <v>0</v>
      </c>
      <c r="H837" s="69">
        <v>0</v>
      </c>
    </row>
    <row r="838" spans="1:8" ht="12.75" x14ac:dyDescent="0.2">
      <c r="A838" s="209"/>
      <c r="B838" s="213"/>
      <c r="C838" s="122" t="s">
        <v>506</v>
      </c>
      <c r="D838" s="54">
        <f t="shared" si="528"/>
        <v>0</v>
      </c>
      <c r="E838" s="69">
        <v>0</v>
      </c>
      <c r="F838" s="69">
        <v>0</v>
      </c>
      <c r="G838" s="69">
        <v>0</v>
      </c>
      <c r="H838" s="69">
        <v>0</v>
      </c>
    </row>
    <row r="839" spans="1:8" ht="12.75" x14ac:dyDescent="0.2">
      <c r="A839" s="209"/>
      <c r="B839" s="213"/>
      <c r="C839" s="122" t="s">
        <v>507</v>
      </c>
      <c r="D839" s="54">
        <f t="shared" si="528"/>
        <v>0</v>
      </c>
      <c r="E839" s="69">
        <v>0</v>
      </c>
      <c r="F839" s="69">
        <v>0</v>
      </c>
      <c r="G839" s="69">
        <v>0</v>
      </c>
      <c r="H839" s="69">
        <v>0</v>
      </c>
    </row>
    <row r="840" spans="1:8" ht="12.75" customHeight="1" x14ac:dyDescent="0.2">
      <c r="A840" s="209" t="s">
        <v>577</v>
      </c>
      <c r="B840" s="213" t="s">
        <v>1039</v>
      </c>
      <c r="C840" s="51" t="s">
        <v>502</v>
      </c>
      <c r="D840" s="53">
        <f>D841+D842+D843+D844+D845</f>
        <v>539</v>
      </c>
      <c r="E840" s="53">
        <f t="shared" ref="E840" si="529">E841+E842+E843+E844+E845</f>
        <v>0</v>
      </c>
      <c r="F840" s="53">
        <f t="shared" ref="F840" si="530">F841+F842+F843+F844+F845</f>
        <v>539</v>
      </c>
      <c r="G840" s="53">
        <f t="shared" ref="G840" si="531">G841+G842+G843+G844+G845</f>
        <v>0</v>
      </c>
      <c r="H840" s="53">
        <f t="shared" ref="H840" si="532">H841+H842+H843+H844+H845</f>
        <v>0</v>
      </c>
    </row>
    <row r="841" spans="1:8" ht="12.75" x14ac:dyDescent="0.2">
      <c r="A841" s="209"/>
      <c r="B841" s="213"/>
      <c r="C841" s="122" t="s">
        <v>503</v>
      </c>
      <c r="D841" s="54">
        <f>E841+F841+G841+H841</f>
        <v>0</v>
      </c>
      <c r="E841" s="69">
        <v>0</v>
      </c>
      <c r="F841" s="69">
        <v>0</v>
      </c>
      <c r="G841" s="69">
        <v>0</v>
      </c>
      <c r="H841" s="69">
        <v>0</v>
      </c>
    </row>
    <row r="842" spans="1:8" ht="12.75" x14ac:dyDescent="0.2">
      <c r="A842" s="209"/>
      <c r="B842" s="213"/>
      <c r="C842" s="122" t="s">
        <v>504</v>
      </c>
      <c r="D842" s="54">
        <f t="shared" ref="D842:D845" si="533">E842+F842+G842+H842</f>
        <v>539</v>
      </c>
      <c r="E842" s="69">
        <v>0</v>
      </c>
      <c r="F842" s="69">
        <v>539</v>
      </c>
      <c r="G842" s="69">
        <v>0</v>
      </c>
      <c r="H842" s="69">
        <v>0</v>
      </c>
    </row>
    <row r="843" spans="1:8" ht="12.75" x14ac:dyDescent="0.2">
      <c r="A843" s="209"/>
      <c r="B843" s="213"/>
      <c r="C843" s="122" t="s">
        <v>505</v>
      </c>
      <c r="D843" s="54">
        <f t="shared" si="533"/>
        <v>0</v>
      </c>
      <c r="E843" s="69">
        <v>0</v>
      </c>
      <c r="F843" s="69">
        <v>0</v>
      </c>
      <c r="G843" s="69">
        <v>0</v>
      </c>
      <c r="H843" s="69">
        <v>0</v>
      </c>
    </row>
    <row r="844" spans="1:8" ht="12.75" x14ac:dyDescent="0.2">
      <c r="A844" s="209"/>
      <c r="B844" s="213"/>
      <c r="C844" s="122" t="s">
        <v>506</v>
      </c>
      <c r="D844" s="54">
        <f t="shared" si="533"/>
        <v>0</v>
      </c>
      <c r="E844" s="69">
        <v>0</v>
      </c>
      <c r="F844" s="69">
        <v>0</v>
      </c>
      <c r="G844" s="69">
        <v>0</v>
      </c>
      <c r="H844" s="69">
        <v>0</v>
      </c>
    </row>
    <row r="845" spans="1:8" ht="12.75" x14ac:dyDescent="0.2">
      <c r="A845" s="209"/>
      <c r="B845" s="213"/>
      <c r="C845" s="122" t="s">
        <v>507</v>
      </c>
      <c r="D845" s="54">
        <f t="shared" si="533"/>
        <v>0</v>
      </c>
      <c r="E845" s="69">
        <v>0</v>
      </c>
      <c r="F845" s="69">
        <v>0</v>
      </c>
      <c r="G845" s="69">
        <v>0</v>
      </c>
      <c r="H845" s="69">
        <v>0</v>
      </c>
    </row>
    <row r="846" spans="1:8" ht="12.75" customHeight="1" x14ac:dyDescent="0.2">
      <c r="A846" s="209" t="s">
        <v>579</v>
      </c>
      <c r="B846" s="213" t="s">
        <v>236</v>
      </c>
      <c r="C846" s="51" t="s">
        <v>502</v>
      </c>
      <c r="D846" s="53">
        <f>D847+D848+D849+D850+D851</f>
        <v>0</v>
      </c>
      <c r="E846" s="53">
        <f t="shared" ref="E846" si="534">E847+E848+E849+E850+E851</f>
        <v>0</v>
      </c>
      <c r="F846" s="53">
        <f t="shared" ref="F846" si="535">F847+F848+F849+F850+F851</f>
        <v>0</v>
      </c>
      <c r="G846" s="53">
        <f t="shared" ref="G846" si="536">G847+G848+G849+G850+G851</f>
        <v>0</v>
      </c>
      <c r="H846" s="53">
        <f t="shared" ref="H846" si="537">H847+H848+H849+H850+H851</f>
        <v>0</v>
      </c>
    </row>
    <row r="847" spans="1:8" ht="12.75" x14ac:dyDescent="0.2">
      <c r="A847" s="209"/>
      <c r="B847" s="213"/>
      <c r="C847" s="122" t="s">
        <v>503</v>
      </c>
      <c r="D847" s="54">
        <f>E847+F847+G847+H847</f>
        <v>0</v>
      </c>
      <c r="E847" s="69">
        <v>0</v>
      </c>
      <c r="F847" s="69">
        <v>0</v>
      </c>
      <c r="G847" s="69">
        <v>0</v>
      </c>
      <c r="H847" s="69">
        <v>0</v>
      </c>
    </row>
    <row r="848" spans="1:8" ht="12.75" x14ac:dyDescent="0.2">
      <c r="A848" s="209"/>
      <c r="B848" s="213"/>
      <c r="C848" s="122" t="s">
        <v>504</v>
      </c>
      <c r="D848" s="54">
        <f t="shared" ref="D848:D851" si="538">E848+F848+G848+H848</f>
        <v>0</v>
      </c>
      <c r="E848" s="69">
        <v>0</v>
      </c>
      <c r="F848" s="69">
        <v>0</v>
      </c>
      <c r="G848" s="69">
        <v>0</v>
      </c>
      <c r="H848" s="69">
        <v>0</v>
      </c>
    </row>
    <row r="849" spans="1:8" ht="12.75" x14ac:dyDescent="0.2">
      <c r="A849" s="209"/>
      <c r="B849" s="213"/>
      <c r="C849" s="122" t="s">
        <v>505</v>
      </c>
      <c r="D849" s="54">
        <f t="shared" si="538"/>
        <v>0</v>
      </c>
      <c r="E849" s="69">
        <v>0</v>
      </c>
      <c r="F849" s="69">
        <v>0</v>
      </c>
      <c r="G849" s="69">
        <v>0</v>
      </c>
      <c r="H849" s="69">
        <v>0</v>
      </c>
    </row>
    <row r="850" spans="1:8" ht="12.75" x14ac:dyDescent="0.2">
      <c r="A850" s="209"/>
      <c r="B850" s="213"/>
      <c r="C850" s="122" t="s">
        <v>506</v>
      </c>
      <c r="D850" s="54">
        <f t="shared" si="538"/>
        <v>0</v>
      </c>
      <c r="E850" s="69">
        <v>0</v>
      </c>
      <c r="F850" s="69">
        <v>0</v>
      </c>
      <c r="G850" s="69">
        <v>0</v>
      </c>
      <c r="H850" s="69">
        <v>0</v>
      </c>
    </row>
    <row r="851" spans="1:8" ht="12.75" x14ac:dyDescent="0.2">
      <c r="A851" s="209"/>
      <c r="B851" s="213"/>
      <c r="C851" s="122" t="s">
        <v>507</v>
      </c>
      <c r="D851" s="54">
        <f t="shared" si="538"/>
        <v>0</v>
      </c>
      <c r="E851" s="69">
        <v>0</v>
      </c>
      <c r="F851" s="69">
        <v>0</v>
      </c>
      <c r="G851" s="69">
        <v>0</v>
      </c>
      <c r="H851" s="69">
        <v>0</v>
      </c>
    </row>
    <row r="852" spans="1:8" ht="12.75" customHeight="1" x14ac:dyDescent="0.2">
      <c r="A852" s="209" t="s">
        <v>581</v>
      </c>
      <c r="B852" s="213" t="s">
        <v>781</v>
      </c>
      <c r="C852" s="51" t="s">
        <v>502</v>
      </c>
      <c r="D852" s="53">
        <f>D853+D854+D855+D856+D857</f>
        <v>1913.5</v>
      </c>
      <c r="E852" s="53">
        <f t="shared" ref="E852" si="539">E853+E854+E855+E856+E857</f>
        <v>0</v>
      </c>
      <c r="F852" s="53">
        <f t="shared" ref="F852" si="540">F853+F854+F855+F856+F857</f>
        <v>1913.5</v>
      </c>
      <c r="G852" s="53">
        <f t="shared" ref="G852" si="541">G853+G854+G855+G856+G857</f>
        <v>0</v>
      </c>
      <c r="H852" s="53">
        <f t="shared" ref="H852" si="542">H853+H854+H855+H856+H857</f>
        <v>0</v>
      </c>
    </row>
    <row r="853" spans="1:8" ht="12.75" x14ac:dyDescent="0.2">
      <c r="A853" s="209"/>
      <c r="B853" s="213"/>
      <c r="C853" s="122" t="s">
        <v>503</v>
      </c>
      <c r="D853" s="54">
        <f>E853+F853+G853+H853</f>
        <v>0</v>
      </c>
      <c r="E853" s="69">
        <v>0</v>
      </c>
      <c r="F853" s="69">
        <v>0</v>
      </c>
      <c r="G853" s="69">
        <v>0</v>
      </c>
      <c r="H853" s="69">
        <v>0</v>
      </c>
    </row>
    <row r="854" spans="1:8" ht="12.75" x14ac:dyDescent="0.2">
      <c r="A854" s="209"/>
      <c r="B854" s="213"/>
      <c r="C854" s="122" t="s">
        <v>504</v>
      </c>
      <c r="D854" s="54">
        <f t="shared" ref="D854:D857" si="543">E854+F854+G854+H854</f>
        <v>0</v>
      </c>
      <c r="E854" s="69">
        <v>0</v>
      </c>
      <c r="F854" s="69">
        <v>0</v>
      </c>
      <c r="G854" s="69">
        <v>0</v>
      </c>
      <c r="H854" s="69">
        <v>0</v>
      </c>
    </row>
    <row r="855" spans="1:8" ht="12.75" x14ac:dyDescent="0.2">
      <c r="A855" s="209"/>
      <c r="B855" s="213"/>
      <c r="C855" s="122" t="s">
        <v>505</v>
      </c>
      <c r="D855" s="54">
        <f t="shared" si="543"/>
        <v>1913.5</v>
      </c>
      <c r="E855" s="69">
        <v>0</v>
      </c>
      <c r="F855" s="69">
        <v>1913.5</v>
      </c>
      <c r="G855" s="69">
        <v>0</v>
      </c>
      <c r="H855" s="69">
        <v>0</v>
      </c>
    </row>
    <row r="856" spans="1:8" ht="12.75" x14ac:dyDescent="0.2">
      <c r="A856" s="209"/>
      <c r="B856" s="213"/>
      <c r="C856" s="122" t="s">
        <v>506</v>
      </c>
      <c r="D856" s="54">
        <f t="shared" si="543"/>
        <v>0</v>
      </c>
      <c r="E856" s="69">
        <v>0</v>
      </c>
      <c r="F856" s="69">
        <v>0</v>
      </c>
      <c r="G856" s="69">
        <v>0</v>
      </c>
      <c r="H856" s="69">
        <v>0</v>
      </c>
    </row>
    <row r="857" spans="1:8" ht="12.75" x14ac:dyDescent="0.2">
      <c r="A857" s="209"/>
      <c r="B857" s="213"/>
      <c r="C857" s="122" t="s">
        <v>507</v>
      </c>
      <c r="D857" s="54">
        <f t="shared" si="543"/>
        <v>0</v>
      </c>
      <c r="E857" s="69">
        <v>0</v>
      </c>
      <c r="F857" s="69">
        <v>0</v>
      </c>
      <c r="G857" s="69">
        <v>0</v>
      </c>
      <c r="H857" s="69">
        <v>0</v>
      </c>
    </row>
    <row r="858" spans="1:8" ht="12.75" customHeight="1" x14ac:dyDescent="0.2">
      <c r="A858" s="209" t="s">
        <v>608</v>
      </c>
      <c r="B858" s="213" t="s">
        <v>1046</v>
      </c>
      <c r="C858" s="51" t="s">
        <v>502</v>
      </c>
      <c r="D858" s="53">
        <f>D859+D860+D861+D862+D863</f>
        <v>800</v>
      </c>
      <c r="E858" s="53">
        <f t="shared" ref="E858" si="544">E859+E860+E861+E862+E863</f>
        <v>0</v>
      </c>
      <c r="F858" s="53">
        <f t="shared" ref="F858" si="545">F859+F860+F861+F862+F863</f>
        <v>800</v>
      </c>
      <c r="G858" s="53">
        <f t="shared" ref="G858" si="546">G859+G860+G861+G862+G863</f>
        <v>0</v>
      </c>
      <c r="H858" s="53">
        <f t="shared" ref="H858" si="547">H859+H860+H861+H862+H863</f>
        <v>0</v>
      </c>
    </row>
    <row r="859" spans="1:8" ht="12.75" x14ac:dyDescent="0.2">
      <c r="A859" s="209"/>
      <c r="B859" s="213"/>
      <c r="C859" s="122" t="s">
        <v>503</v>
      </c>
      <c r="D859" s="54">
        <f>E859+F859+G859+H859</f>
        <v>0</v>
      </c>
      <c r="E859" s="69">
        <v>0</v>
      </c>
      <c r="F859" s="69">
        <v>0</v>
      </c>
      <c r="G859" s="69">
        <v>0</v>
      </c>
      <c r="H859" s="69">
        <v>0</v>
      </c>
    </row>
    <row r="860" spans="1:8" ht="12.75" x14ac:dyDescent="0.2">
      <c r="A860" s="209"/>
      <c r="B860" s="213"/>
      <c r="C860" s="122" t="s">
        <v>504</v>
      </c>
      <c r="D860" s="54">
        <f t="shared" ref="D860:D863" si="548">E860+F860+G860+H860</f>
        <v>0</v>
      </c>
      <c r="E860" s="69">
        <v>0</v>
      </c>
      <c r="F860" s="69">
        <v>0</v>
      </c>
      <c r="G860" s="69">
        <v>0</v>
      </c>
      <c r="H860" s="69">
        <v>0</v>
      </c>
    </row>
    <row r="861" spans="1:8" ht="12.75" x14ac:dyDescent="0.2">
      <c r="A861" s="209"/>
      <c r="B861" s="213"/>
      <c r="C861" s="122" t="s">
        <v>505</v>
      </c>
      <c r="D861" s="54">
        <f t="shared" si="548"/>
        <v>800</v>
      </c>
      <c r="E861" s="69">
        <v>0</v>
      </c>
      <c r="F861" s="69">
        <v>800</v>
      </c>
      <c r="G861" s="54"/>
      <c r="H861" s="54"/>
    </row>
    <row r="862" spans="1:8" ht="12.75" x14ac:dyDescent="0.2">
      <c r="A862" s="209"/>
      <c r="B862" s="213"/>
      <c r="C862" s="122" t="s">
        <v>506</v>
      </c>
      <c r="D862" s="54">
        <f t="shared" si="548"/>
        <v>0</v>
      </c>
      <c r="E862" s="69">
        <v>0</v>
      </c>
      <c r="F862" s="69">
        <v>0</v>
      </c>
      <c r="G862" s="69">
        <v>0</v>
      </c>
      <c r="H862" s="69">
        <v>0</v>
      </c>
    </row>
    <row r="863" spans="1:8" ht="12.75" x14ac:dyDescent="0.2">
      <c r="A863" s="209"/>
      <c r="B863" s="213"/>
      <c r="C863" s="122" t="s">
        <v>507</v>
      </c>
      <c r="D863" s="54">
        <f t="shared" si="548"/>
        <v>0</v>
      </c>
      <c r="E863" s="69">
        <v>0</v>
      </c>
      <c r="F863" s="69">
        <v>0</v>
      </c>
      <c r="G863" s="69">
        <v>0</v>
      </c>
      <c r="H863" s="69">
        <v>0</v>
      </c>
    </row>
    <row r="864" spans="1:8" ht="12.75" customHeight="1" x14ac:dyDescent="0.2">
      <c r="A864" s="209" t="s">
        <v>610</v>
      </c>
      <c r="B864" s="213" t="s">
        <v>1040</v>
      </c>
      <c r="C864" s="51" t="s">
        <v>502</v>
      </c>
      <c r="D864" s="53">
        <f>D865+D866+D867+D868+D869</f>
        <v>4334.8999999999996</v>
      </c>
      <c r="E864" s="53">
        <f t="shared" ref="E864" si="549">E865+E866+E867+E868+E869</f>
        <v>0</v>
      </c>
      <c r="F864" s="53">
        <f t="shared" ref="F864" si="550">F865+F866+F867+F868+F869</f>
        <v>4334.8999999999996</v>
      </c>
      <c r="G864" s="53">
        <f t="shared" ref="G864" si="551">G865+G866+G867+G868+G869</f>
        <v>0</v>
      </c>
      <c r="H864" s="53">
        <f t="shared" ref="H864" si="552">H865+H866+H867+H868+H869</f>
        <v>0</v>
      </c>
    </row>
    <row r="865" spans="1:8" ht="12.75" x14ac:dyDescent="0.2">
      <c r="A865" s="209"/>
      <c r="B865" s="213"/>
      <c r="C865" s="122" t="s">
        <v>503</v>
      </c>
      <c r="D865" s="54">
        <f>E865+F865+G865+H865</f>
        <v>0</v>
      </c>
      <c r="E865" s="69">
        <v>0</v>
      </c>
      <c r="F865" s="69">
        <v>0</v>
      </c>
      <c r="G865" s="69">
        <v>0</v>
      </c>
      <c r="H865" s="69">
        <v>0</v>
      </c>
    </row>
    <row r="866" spans="1:8" ht="12.75" x14ac:dyDescent="0.2">
      <c r="A866" s="209"/>
      <c r="B866" s="213"/>
      <c r="C866" s="122" t="s">
        <v>504</v>
      </c>
      <c r="D866" s="54">
        <f t="shared" ref="D866:D869" si="553">E866+F866+G866+H866</f>
        <v>2438.9</v>
      </c>
      <c r="E866" s="69">
        <v>0</v>
      </c>
      <c r="F866" s="54">
        <f>500+1938.9</f>
        <v>2438.9</v>
      </c>
      <c r="G866" s="69">
        <v>0</v>
      </c>
      <c r="H866" s="69">
        <v>0</v>
      </c>
    </row>
    <row r="867" spans="1:8" ht="12.75" x14ac:dyDescent="0.2">
      <c r="A867" s="209"/>
      <c r="B867" s="213"/>
      <c r="C867" s="122" t="s">
        <v>505</v>
      </c>
      <c r="D867" s="54">
        <f t="shared" si="553"/>
        <v>0</v>
      </c>
      <c r="E867" s="69">
        <v>0</v>
      </c>
      <c r="F867" s="69">
        <v>0</v>
      </c>
      <c r="G867" s="69">
        <v>0</v>
      </c>
      <c r="H867" s="69">
        <v>0</v>
      </c>
    </row>
    <row r="868" spans="1:8" ht="12.75" x14ac:dyDescent="0.2">
      <c r="A868" s="209"/>
      <c r="B868" s="213"/>
      <c r="C868" s="122" t="s">
        <v>506</v>
      </c>
      <c r="D868" s="54">
        <f t="shared" si="553"/>
        <v>1896</v>
      </c>
      <c r="E868" s="69">
        <v>0</v>
      </c>
      <c r="F868" s="69">
        <v>1896</v>
      </c>
      <c r="G868" s="69">
        <v>0</v>
      </c>
      <c r="H868" s="69">
        <v>0</v>
      </c>
    </row>
    <row r="869" spans="1:8" ht="65.45" customHeight="1" x14ac:dyDescent="0.2">
      <c r="A869" s="209"/>
      <c r="B869" s="213"/>
      <c r="C869" s="122" t="s">
        <v>507</v>
      </c>
      <c r="D869" s="54">
        <f t="shared" si="553"/>
        <v>0</v>
      </c>
      <c r="E869" s="69">
        <v>0</v>
      </c>
      <c r="F869" s="69">
        <v>0</v>
      </c>
      <c r="G869" s="69">
        <v>0</v>
      </c>
      <c r="H869" s="69">
        <v>0</v>
      </c>
    </row>
    <row r="870" spans="1:8" ht="12.75" customHeight="1" x14ac:dyDescent="0.2">
      <c r="A870" s="209" t="s">
        <v>612</v>
      </c>
      <c r="B870" s="213" t="s">
        <v>782</v>
      </c>
      <c r="C870" s="51" t="s">
        <v>502</v>
      </c>
      <c r="D870" s="53">
        <f>D871+D872+D873+D874+D875</f>
        <v>2500</v>
      </c>
      <c r="E870" s="53">
        <f t="shared" ref="E870" si="554">E871+E872+E873+E874+E875</f>
        <v>0</v>
      </c>
      <c r="F870" s="53">
        <f t="shared" ref="F870" si="555">F871+F872+F873+F874+F875</f>
        <v>2500</v>
      </c>
      <c r="G870" s="53">
        <f t="shared" ref="G870" si="556">G871+G872+G873+G874+G875</f>
        <v>0</v>
      </c>
      <c r="H870" s="53">
        <f t="shared" ref="H870" si="557">H871+H872+H873+H874+H875</f>
        <v>0</v>
      </c>
    </row>
    <row r="871" spans="1:8" ht="12.75" x14ac:dyDescent="0.2">
      <c r="A871" s="209"/>
      <c r="B871" s="213"/>
      <c r="C871" s="122" t="s">
        <v>503</v>
      </c>
      <c r="D871" s="54">
        <f>E871+F871+G871+H871</f>
        <v>0</v>
      </c>
      <c r="E871" s="69">
        <v>0</v>
      </c>
      <c r="F871" s="69">
        <v>0</v>
      </c>
      <c r="G871" s="69">
        <v>0</v>
      </c>
      <c r="H871" s="69">
        <v>0</v>
      </c>
    </row>
    <row r="872" spans="1:8" ht="12.75" x14ac:dyDescent="0.2">
      <c r="A872" s="209"/>
      <c r="B872" s="213"/>
      <c r="C872" s="122" t="s">
        <v>504</v>
      </c>
      <c r="D872" s="54">
        <f t="shared" ref="D872:D875" si="558">E872+F872+G872+H872</f>
        <v>0</v>
      </c>
      <c r="E872" s="69">
        <v>0</v>
      </c>
      <c r="F872" s="69">
        <v>0</v>
      </c>
      <c r="G872" s="69">
        <v>0</v>
      </c>
      <c r="H872" s="69">
        <v>0</v>
      </c>
    </row>
    <row r="873" spans="1:8" ht="12.75" x14ac:dyDescent="0.2">
      <c r="A873" s="209"/>
      <c r="B873" s="213"/>
      <c r="C873" s="122" t="s">
        <v>505</v>
      </c>
      <c r="D873" s="54">
        <f t="shared" si="558"/>
        <v>0</v>
      </c>
      <c r="E873" s="69">
        <v>0</v>
      </c>
      <c r="F873" s="69">
        <v>0</v>
      </c>
      <c r="G873" s="69">
        <v>0</v>
      </c>
      <c r="H873" s="69">
        <v>0</v>
      </c>
    </row>
    <row r="874" spans="1:8" ht="12.75" x14ac:dyDescent="0.2">
      <c r="A874" s="209"/>
      <c r="B874" s="213"/>
      <c r="C874" s="122" t="s">
        <v>506</v>
      </c>
      <c r="D874" s="54">
        <f t="shared" si="558"/>
        <v>2500</v>
      </c>
      <c r="E874" s="69">
        <v>0</v>
      </c>
      <c r="F874" s="69">
        <v>2500</v>
      </c>
      <c r="G874" s="69">
        <v>0</v>
      </c>
      <c r="H874" s="69">
        <v>0</v>
      </c>
    </row>
    <row r="875" spans="1:8" ht="12.75" x14ac:dyDescent="0.2">
      <c r="A875" s="209"/>
      <c r="B875" s="213"/>
      <c r="C875" s="122" t="s">
        <v>507</v>
      </c>
      <c r="D875" s="54">
        <f t="shared" si="558"/>
        <v>0</v>
      </c>
      <c r="E875" s="69">
        <v>0</v>
      </c>
      <c r="F875" s="69">
        <v>0</v>
      </c>
      <c r="G875" s="69">
        <v>0</v>
      </c>
      <c r="H875" s="69">
        <v>0</v>
      </c>
    </row>
    <row r="876" spans="1:8" ht="12.75" customHeight="1" x14ac:dyDescent="0.2">
      <c r="A876" s="209" t="s">
        <v>614</v>
      </c>
      <c r="B876" s="213" t="s">
        <v>783</v>
      </c>
      <c r="C876" s="51" t="s">
        <v>502</v>
      </c>
      <c r="D876" s="53">
        <f>D877+D878+D879+D880+D881</f>
        <v>750</v>
      </c>
      <c r="E876" s="53">
        <f t="shared" ref="E876" si="559">E877+E878+E879+E880+E881</f>
        <v>0</v>
      </c>
      <c r="F876" s="53">
        <f t="shared" ref="F876" si="560">F877+F878+F879+F880+F881</f>
        <v>750</v>
      </c>
      <c r="G876" s="53">
        <f t="shared" ref="G876" si="561">G877+G878+G879+G880+G881</f>
        <v>0</v>
      </c>
      <c r="H876" s="53">
        <f t="shared" ref="H876" si="562">H877+H878+H879+H880+H881</f>
        <v>0</v>
      </c>
    </row>
    <row r="877" spans="1:8" ht="12.75" x14ac:dyDescent="0.2">
      <c r="A877" s="209"/>
      <c r="B877" s="213"/>
      <c r="C877" s="122" t="s">
        <v>503</v>
      </c>
      <c r="D877" s="54">
        <f>E877+F877+G877+H877</f>
        <v>0</v>
      </c>
      <c r="E877" s="69">
        <v>0</v>
      </c>
      <c r="F877" s="69">
        <v>0</v>
      </c>
      <c r="G877" s="69">
        <v>0</v>
      </c>
      <c r="H877" s="69">
        <v>0</v>
      </c>
    </row>
    <row r="878" spans="1:8" ht="12.75" x14ac:dyDescent="0.2">
      <c r="A878" s="209"/>
      <c r="B878" s="213"/>
      <c r="C878" s="122" t="s">
        <v>504</v>
      </c>
      <c r="D878" s="54">
        <f t="shared" ref="D878:D881" si="563">E878+F878+G878+H878</f>
        <v>0</v>
      </c>
      <c r="E878" s="69">
        <v>0</v>
      </c>
      <c r="F878" s="69">
        <v>0</v>
      </c>
      <c r="G878" s="69">
        <v>0</v>
      </c>
      <c r="H878" s="69">
        <v>0</v>
      </c>
    </row>
    <row r="879" spans="1:8" ht="12.75" x14ac:dyDescent="0.2">
      <c r="A879" s="209"/>
      <c r="B879" s="213"/>
      <c r="C879" s="122" t="s">
        <v>505</v>
      </c>
      <c r="D879" s="54">
        <f t="shared" si="563"/>
        <v>750</v>
      </c>
      <c r="E879" s="69">
        <v>0</v>
      </c>
      <c r="F879" s="69">
        <v>750</v>
      </c>
      <c r="G879" s="69">
        <v>0</v>
      </c>
      <c r="H879" s="69">
        <v>0</v>
      </c>
    </row>
    <row r="880" spans="1:8" ht="12.75" x14ac:dyDescent="0.2">
      <c r="A880" s="209"/>
      <c r="B880" s="213"/>
      <c r="C880" s="122" t="s">
        <v>506</v>
      </c>
      <c r="D880" s="54">
        <f t="shared" si="563"/>
        <v>0</v>
      </c>
      <c r="E880" s="69">
        <v>0</v>
      </c>
      <c r="F880" s="69">
        <v>0</v>
      </c>
      <c r="G880" s="69">
        <v>0</v>
      </c>
      <c r="H880" s="69">
        <v>0</v>
      </c>
    </row>
    <row r="881" spans="1:8" ht="12.75" x14ac:dyDescent="0.2">
      <c r="A881" s="209"/>
      <c r="B881" s="213"/>
      <c r="C881" s="122" t="s">
        <v>507</v>
      </c>
      <c r="D881" s="54">
        <f t="shared" si="563"/>
        <v>0</v>
      </c>
      <c r="E881" s="69">
        <v>0</v>
      </c>
      <c r="F881" s="69">
        <v>0</v>
      </c>
      <c r="G881" s="69">
        <v>0</v>
      </c>
      <c r="H881" s="69">
        <v>0</v>
      </c>
    </row>
    <row r="882" spans="1:8" ht="12.75" customHeight="1" x14ac:dyDescent="0.2">
      <c r="A882" s="209" t="s">
        <v>616</v>
      </c>
      <c r="B882" s="213" t="s">
        <v>784</v>
      </c>
      <c r="C882" s="51" t="s">
        <v>502</v>
      </c>
      <c r="D882" s="53">
        <f>D883+D884+D885+D886+D887</f>
        <v>0</v>
      </c>
      <c r="E882" s="53">
        <f t="shared" ref="E882" si="564">E883+E884+E885+E886+E887</f>
        <v>0</v>
      </c>
      <c r="F882" s="53">
        <f t="shared" ref="F882" si="565">F883+F884+F885+F886+F887</f>
        <v>0</v>
      </c>
      <c r="G882" s="53">
        <f t="shared" ref="G882" si="566">G883+G884+G885+G886+G887</f>
        <v>0</v>
      </c>
      <c r="H882" s="53">
        <f t="shared" ref="H882" si="567">H883+H884+H885+H886+H887</f>
        <v>0</v>
      </c>
    </row>
    <row r="883" spans="1:8" ht="12.75" x14ac:dyDescent="0.2">
      <c r="A883" s="209"/>
      <c r="B883" s="213"/>
      <c r="C883" s="122" t="s">
        <v>503</v>
      </c>
      <c r="D883" s="54">
        <f>E883+F883+G883+H883</f>
        <v>0</v>
      </c>
      <c r="E883" s="69">
        <v>0</v>
      </c>
      <c r="F883" s="69">
        <v>0</v>
      </c>
      <c r="G883" s="69">
        <v>0</v>
      </c>
      <c r="H883" s="69">
        <v>0</v>
      </c>
    </row>
    <row r="884" spans="1:8" ht="12.75" x14ac:dyDescent="0.2">
      <c r="A884" s="209"/>
      <c r="B884" s="213"/>
      <c r="C884" s="122" t="s">
        <v>504</v>
      </c>
      <c r="D884" s="54">
        <f t="shared" ref="D884:D887" si="568">E884+F884+G884+H884</f>
        <v>0</v>
      </c>
      <c r="E884" s="69">
        <v>0</v>
      </c>
      <c r="F884" s="69">
        <v>0</v>
      </c>
      <c r="G884" s="69">
        <v>0</v>
      </c>
      <c r="H884" s="69">
        <v>0</v>
      </c>
    </row>
    <row r="885" spans="1:8" ht="12.75" x14ac:dyDescent="0.2">
      <c r="A885" s="209"/>
      <c r="B885" s="213"/>
      <c r="C885" s="122" t="s">
        <v>505</v>
      </c>
      <c r="D885" s="54">
        <f t="shared" si="568"/>
        <v>0</v>
      </c>
      <c r="E885" s="69">
        <v>0</v>
      </c>
      <c r="F885" s="69">
        <v>0</v>
      </c>
      <c r="G885" s="69">
        <v>0</v>
      </c>
      <c r="H885" s="69">
        <v>0</v>
      </c>
    </row>
    <row r="886" spans="1:8" ht="12.75" x14ac:dyDescent="0.2">
      <c r="A886" s="209"/>
      <c r="B886" s="213"/>
      <c r="C886" s="122" t="s">
        <v>506</v>
      </c>
      <c r="D886" s="54">
        <f t="shared" si="568"/>
        <v>0</v>
      </c>
      <c r="E886" s="69">
        <v>0</v>
      </c>
      <c r="F886" s="69">
        <v>0</v>
      </c>
      <c r="G886" s="69">
        <v>0</v>
      </c>
      <c r="H886" s="69">
        <v>0</v>
      </c>
    </row>
    <row r="887" spans="1:8" ht="12.75" x14ac:dyDescent="0.2">
      <c r="A887" s="209"/>
      <c r="B887" s="213"/>
      <c r="C887" s="122" t="s">
        <v>507</v>
      </c>
      <c r="D887" s="54">
        <f t="shared" si="568"/>
        <v>0</v>
      </c>
      <c r="E887" s="69">
        <v>0</v>
      </c>
      <c r="F887" s="69">
        <v>0</v>
      </c>
      <c r="G887" s="69">
        <v>0</v>
      </c>
      <c r="H887" s="69">
        <v>0</v>
      </c>
    </row>
    <row r="888" spans="1:8" ht="12.75" customHeight="1" x14ac:dyDescent="0.2">
      <c r="A888" s="209" t="s">
        <v>618</v>
      </c>
      <c r="B888" s="213" t="s">
        <v>785</v>
      </c>
      <c r="C888" s="51" t="s">
        <v>502</v>
      </c>
      <c r="D888" s="53">
        <f>D889+D890+D891+D892+D893</f>
        <v>745.26</v>
      </c>
      <c r="E888" s="53">
        <f t="shared" ref="E888" si="569">E889+E890+E891+E892+E893</f>
        <v>0</v>
      </c>
      <c r="F888" s="53">
        <f t="shared" ref="F888" si="570">F889+F890+F891+F892+F893</f>
        <v>745.26</v>
      </c>
      <c r="G888" s="53">
        <f t="shared" ref="G888" si="571">G889+G890+G891+G892+G893</f>
        <v>0</v>
      </c>
      <c r="H888" s="53">
        <f t="shared" ref="H888" si="572">H889+H890+H891+H892+H893</f>
        <v>0</v>
      </c>
    </row>
    <row r="889" spans="1:8" ht="12.75" x14ac:dyDescent="0.2">
      <c r="A889" s="209"/>
      <c r="B889" s="213"/>
      <c r="C889" s="122" t="s">
        <v>503</v>
      </c>
      <c r="D889" s="54">
        <f>E889+F889+G889+H889</f>
        <v>0</v>
      </c>
      <c r="E889" s="69">
        <v>0</v>
      </c>
      <c r="F889" s="69">
        <v>0</v>
      </c>
      <c r="G889" s="69">
        <v>0</v>
      </c>
      <c r="H889" s="69">
        <v>0</v>
      </c>
    </row>
    <row r="890" spans="1:8" ht="12.75" x14ac:dyDescent="0.2">
      <c r="A890" s="209"/>
      <c r="B890" s="213"/>
      <c r="C890" s="122" t="s">
        <v>504</v>
      </c>
      <c r="D890" s="54">
        <f t="shared" ref="D890:D893" si="573">E890+F890+G890+H890</f>
        <v>745.26</v>
      </c>
      <c r="E890" s="69">
        <v>0</v>
      </c>
      <c r="F890" s="69">
        <v>745.26</v>
      </c>
      <c r="G890" s="69">
        <v>0</v>
      </c>
      <c r="H890" s="69">
        <v>0</v>
      </c>
    </row>
    <row r="891" spans="1:8" ht="12.75" x14ac:dyDescent="0.2">
      <c r="A891" s="209"/>
      <c r="B891" s="213"/>
      <c r="C891" s="122" t="s">
        <v>505</v>
      </c>
      <c r="D891" s="54">
        <f t="shared" si="573"/>
        <v>0</v>
      </c>
      <c r="E891" s="69">
        <v>0</v>
      </c>
      <c r="F891" s="69">
        <v>0</v>
      </c>
      <c r="G891" s="69">
        <v>0</v>
      </c>
      <c r="H891" s="69">
        <v>0</v>
      </c>
    </row>
    <row r="892" spans="1:8" ht="12.75" x14ac:dyDescent="0.2">
      <c r="A892" s="209"/>
      <c r="B892" s="213"/>
      <c r="C892" s="122" t="s">
        <v>506</v>
      </c>
      <c r="D892" s="54">
        <f t="shared" si="573"/>
        <v>0</v>
      </c>
      <c r="E892" s="69">
        <v>0</v>
      </c>
      <c r="F892" s="69">
        <v>0</v>
      </c>
      <c r="G892" s="69">
        <v>0</v>
      </c>
      <c r="H892" s="69">
        <v>0</v>
      </c>
    </row>
    <row r="893" spans="1:8" ht="12.75" x14ac:dyDescent="0.2">
      <c r="A893" s="209"/>
      <c r="B893" s="213"/>
      <c r="C893" s="122" t="s">
        <v>507</v>
      </c>
      <c r="D893" s="54">
        <f t="shared" si="573"/>
        <v>0</v>
      </c>
      <c r="E893" s="69">
        <v>0</v>
      </c>
      <c r="F893" s="69">
        <v>0</v>
      </c>
      <c r="G893" s="69">
        <v>0</v>
      </c>
      <c r="H893" s="69">
        <v>0</v>
      </c>
    </row>
    <row r="894" spans="1:8" ht="12.75" customHeight="1" x14ac:dyDescent="0.2">
      <c r="A894" s="209" t="s">
        <v>620</v>
      </c>
      <c r="B894" s="213" t="s">
        <v>786</v>
      </c>
      <c r="C894" s="51" t="s">
        <v>502</v>
      </c>
      <c r="D894" s="53">
        <f>D895+D896+D897+D898+D899</f>
        <v>1000</v>
      </c>
      <c r="E894" s="53">
        <f t="shared" ref="E894" si="574">E895+E896+E897+E898+E899</f>
        <v>0</v>
      </c>
      <c r="F894" s="53">
        <f t="shared" ref="F894" si="575">F895+F896+F897+F898+F899</f>
        <v>1000</v>
      </c>
      <c r="G894" s="53">
        <f t="shared" ref="G894" si="576">G895+G896+G897+G898+G899</f>
        <v>0</v>
      </c>
      <c r="H894" s="53">
        <f t="shared" ref="H894" si="577">H895+H896+H897+H898+H899</f>
        <v>0</v>
      </c>
    </row>
    <row r="895" spans="1:8" ht="12.75" x14ac:dyDescent="0.2">
      <c r="A895" s="209"/>
      <c r="B895" s="213"/>
      <c r="C895" s="122" t="s">
        <v>503</v>
      </c>
      <c r="D895" s="54">
        <f>E895+F895+G895+H895</f>
        <v>0</v>
      </c>
      <c r="E895" s="69">
        <v>0</v>
      </c>
      <c r="F895" s="69">
        <v>0</v>
      </c>
      <c r="G895" s="69">
        <v>0</v>
      </c>
      <c r="H895" s="69">
        <v>0</v>
      </c>
    </row>
    <row r="896" spans="1:8" ht="12.75" x14ac:dyDescent="0.2">
      <c r="A896" s="209"/>
      <c r="B896" s="213"/>
      <c r="C896" s="122" t="s">
        <v>504</v>
      </c>
      <c r="D896" s="54">
        <f t="shared" ref="D896:D899" si="578">E896+F896+G896+H896</f>
        <v>0</v>
      </c>
      <c r="E896" s="69">
        <v>0</v>
      </c>
      <c r="F896" s="69">
        <v>0</v>
      </c>
      <c r="G896" s="69">
        <v>0</v>
      </c>
      <c r="H896" s="69">
        <v>0</v>
      </c>
    </row>
    <row r="897" spans="1:8" ht="12.75" x14ac:dyDescent="0.2">
      <c r="A897" s="209"/>
      <c r="B897" s="213"/>
      <c r="C897" s="122" t="s">
        <v>505</v>
      </c>
      <c r="D897" s="54">
        <f t="shared" si="578"/>
        <v>0</v>
      </c>
      <c r="E897" s="69">
        <v>0</v>
      </c>
      <c r="F897" s="69">
        <v>0</v>
      </c>
      <c r="G897" s="69">
        <v>0</v>
      </c>
      <c r="H897" s="69">
        <v>0</v>
      </c>
    </row>
    <row r="898" spans="1:8" ht="12.75" x14ac:dyDescent="0.2">
      <c r="A898" s="209"/>
      <c r="B898" s="213"/>
      <c r="C898" s="122" t="s">
        <v>506</v>
      </c>
      <c r="D898" s="54">
        <f t="shared" si="578"/>
        <v>1000</v>
      </c>
      <c r="E898" s="69">
        <v>0</v>
      </c>
      <c r="F898" s="69">
        <v>1000</v>
      </c>
      <c r="G898" s="69">
        <v>0</v>
      </c>
      <c r="H898" s="69">
        <v>0</v>
      </c>
    </row>
    <row r="899" spans="1:8" ht="12.75" x14ac:dyDescent="0.2">
      <c r="A899" s="209"/>
      <c r="B899" s="213"/>
      <c r="C899" s="122" t="s">
        <v>507</v>
      </c>
      <c r="D899" s="54">
        <f t="shared" si="578"/>
        <v>0</v>
      </c>
      <c r="E899" s="69">
        <v>0</v>
      </c>
      <c r="F899" s="69">
        <v>0</v>
      </c>
      <c r="G899" s="69">
        <v>0</v>
      </c>
      <c r="H899" s="69">
        <v>0</v>
      </c>
    </row>
    <row r="900" spans="1:8" ht="12.75" customHeight="1" x14ac:dyDescent="0.2">
      <c r="A900" s="209" t="s">
        <v>622</v>
      </c>
      <c r="B900" s="213" t="s">
        <v>787</v>
      </c>
      <c r="C900" s="51" t="s">
        <v>502</v>
      </c>
      <c r="D900" s="53">
        <f>D901+D902+D903+D904+D905</f>
        <v>940</v>
      </c>
      <c r="E900" s="53">
        <f t="shared" ref="E900" si="579">E901+E902+E903+E904+E905</f>
        <v>0</v>
      </c>
      <c r="F900" s="53">
        <f t="shared" ref="F900" si="580">F901+F902+F903+F904+F905</f>
        <v>940</v>
      </c>
      <c r="G900" s="53">
        <f t="shared" ref="G900" si="581">G901+G902+G903+G904+G905</f>
        <v>0</v>
      </c>
      <c r="H900" s="53">
        <f t="shared" ref="H900" si="582">H901+H902+H903+H904+H905</f>
        <v>0</v>
      </c>
    </row>
    <row r="901" spans="1:8" ht="12.75" x14ac:dyDescent="0.2">
      <c r="A901" s="209"/>
      <c r="B901" s="213"/>
      <c r="C901" s="122" t="s">
        <v>503</v>
      </c>
      <c r="D901" s="54">
        <f>E901+F901+G901+H901</f>
        <v>0</v>
      </c>
      <c r="E901" s="69">
        <v>0</v>
      </c>
      <c r="F901" s="69">
        <v>0</v>
      </c>
      <c r="G901" s="69">
        <v>0</v>
      </c>
      <c r="H901" s="69">
        <v>0</v>
      </c>
    </row>
    <row r="902" spans="1:8" ht="12.75" x14ac:dyDescent="0.2">
      <c r="A902" s="209"/>
      <c r="B902" s="213"/>
      <c r="C902" s="122" t="s">
        <v>504</v>
      </c>
      <c r="D902" s="54">
        <f t="shared" ref="D902:D905" si="583">E902+F902+G902+H902</f>
        <v>940</v>
      </c>
      <c r="E902" s="69">
        <v>0</v>
      </c>
      <c r="F902" s="69">
        <v>940</v>
      </c>
      <c r="G902" s="69">
        <v>0</v>
      </c>
      <c r="H902" s="69">
        <v>0</v>
      </c>
    </row>
    <row r="903" spans="1:8" ht="12.75" x14ac:dyDescent="0.2">
      <c r="A903" s="209"/>
      <c r="B903" s="213"/>
      <c r="C903" s="122" t="s">
        <v>505</v>
      </c>
      <c r="D903" s="54">
        <f t="shared" si="583"/>
        <v>0</v>
      </c>
      <c r="E903" s="69">
        <v>0</v>
      </c>
      <c r="F903" s="69">
        <v>0</v>
      </c>
      <c r="G903" s="69">
        <v>0</v>
      </c>
      <c r="H903" s="69">
        <v>0</v>
      </c>
    </row>
    <row r="904" spans="1:8" ht="12.75" x14ac:dyDescent="0.2">
      <c r="A904" s="209"/>
      <c r="B904" s="213"/>
      <c r="C904" s="122" t="s">
        <v>506</v>
      </c>
      <c r="D904" s="54">
        <f t="shared" si="583"/>
        <v>0</v>
      </c>
      <c r="E904" s="69">
        <v>0</v>
      </c>
      <c r="F904" s="69">
        <v>0</v>
      </c>
      <c r="G904" s="69">
        <v>0</v>
      </c>
      <c r="H904" s="69">
        <v>0</v>
      </c>
    </row>
    <row r="905" spans="1:8" ht="12.75" x14ac:dyDescent="0.2">
      <c r="A905" s="209"/>
      <c r="B905" s="213"/>
      <c r="C905" s="122" t="s">
        <v>507</v>
      </c>
      <c r="D905" s="54">
        <f t="shared" si="583"/>
        <v>0</v>
      </c>
      <c r="E905" s="69">
        <v>0</v>
      </c>
      <c r="F905" s="69">
        <v>0</v>
      </c>
      <c r="G905" s="69">
        <v>0</v>
      </c>
      <c r="H905" s="69">
        <v>0</v>
      </c>
    </row>
    <row r="906" spans="1:8" ht="12.75" customHeight="1" x14ac:dyDescent="0.2">
      <c r="A906" s="209" t="s">
        <v>624</v>
      </c>
      <c r="B906" s="213" t="s">
        <v>1047</v>
      </c>
      <c r="C906" s="51" t="s">
        <v>502</v>
      </c>
      <c r="D906" s="53">
        <f>D907+D908+D909+D910+D911</f>
        <v>1037.56</v>
      </c>
      <c r="E906" s="53">
        <f t="shared" ref="E906" si="584">E907+E908+E909+E910+E911</f>
        <v>0</v>
      </c>
      <c r="F906" s="53">
        <f t="shared" ref="F906" si="585">F907+F908+F909+F910+F911</f>
        <v>1037.56</v>
      </c>
      <c r="G906" s="53">
        <f t="shared" ref="G906" si="586">G907+G908+G909+G910+G911</f>
        <v>0</v>
      </c>
      <c r="H906" s="53">
        <f t="shared" ref="H906" si="587">H907+H908+H909+H910+H911</f>
        <v>0</v>
      </c>
    </row>
    <row r="907" spans="1:8" ht="12.75" x14ac:dyDescent="0.2">
      <c r="A907" s="209"/>
      <c r="B907" s="213"/>
      <c r="C907" s="122" t="s">
        <v>503</v>
      </c>
      <c r="D907" s="54">
        <f>E907+F907+G907+H907</f>
        <v>0</v>
      </c>
      <c r="E907" s="69">
        <v>0</v>
      </c>
      <c r="F907" s="69">
        <v>0</v>
      </c>
      <c r="G907" s="69">
        <v>0</v>
      </c>
      <c r="H907" s="69">
        <v>0</v>
      </c>
    </row>
    <row r="908" spans="1:8" ht="12.75" x14ac:dyDescent="0.2">
      <c r="A908" s="209"/>
      <c r="B908" s="213"/>
      <c r="C908" s="122" t="s">
        <v>504</v>
      </c>
      <c r="D908" s="54">
        <f t="shared" ref="D908:D911" si="588">E908+F908+G908+H908</f>
        <v>1037.56</v>
      </c>
      <c r="E908" s="69">
        <v>0</v>
      </c>
      <c r="F908" s="54">
        <f>42.73+994.83</f>
        <v>1037.56</v>
      </c>
      <c r="G908" s="69">
        <v>0</v>
      </c>
      <c r="H908" s="69">
        <v>0</v>
      </c>
    </row>
    <row r="909" spans="1:8" ht="12.75" x14ac:dyDescent="0.2">
      <c r="A909" s="209"/>
      <c r="B909" s="213"/>
      <c r="C909" s="122" t="s">
        <v>505</v>
      </c>
      <c r="D909" s="54">
        <f t="shared" si="588"/>
        <v>0</v>
      </c>
      <c r="E909" s="69">
        <v>0</v>
      </c>
      <c r="F909" s="69">
        <v>0</v>
      </c>
      <c r="G909" s="69">
        <v>0</v>
      </c>
      <c r="H909" s="69">
        <v>0</v>
      </c>
    </row>
    <row r="910" spans="1:8" ht="12.75" x14ac:dyDescent="0.2">
      <c r="A910" s="209"/>
      <c r="B910" s="213"/>
      <c r="C910" s="122" t="s">
        <v>506</v>
      </c>
      <c r="D910" s="54">
        <f t="shared" si="588"/>
        <v>0</v>
      </c>
      <c r="E910" s="69">
        <v>0</v>
      </c>
      <c r="F910" s="69">
        <v>0</v>
      </c>
      <c r="G910" s="69">
        <v>0</v>
      </c>
      <c r="H910" s="69">
        <v>0</v>
      </c>
    </row>
    <row r="911" spans="1:8" ht="12.75" x14ac:dyDescent="0.2">
      <c r="A911" s="209"/>
      <c r="B911" s="213"/>
      <c r="C911" s="122" t="s">
        <v>507</v>
      </c>
      <c r="D911" s="54">
        <f t="shared" si="588"/>
        <v>0</v>
      </c>
      <c r="E911" s="69">
        <v>0</v>
      </c>
      <c r="F911" s="69">
        <v>0</v>
      </c>
      <c r="G911" s="69">
        <v>0</v>
      </c>
      <c r="H911" s="69">
        <v>0</v>
      </c>
    </row>
    <row r="912" spans="1:8" ht="12.75" customHeight="1" x14ac:dyDescent="0.2">
      <c r="A912" s="209" t="s">
        <v>626</v>
      </c>
      <c r="B912" s="213" t="s">
        <v>788</v>
      </c>
      <c r="C912" s="51" t="s">
        <v>502</v>
      </c>
      <c r="D912" s="53">
        <f>D913+D914+D915+D916+D917</f>
        <v>398</v>
      </c>
      <c r="E912" s="53">
        <f t="shared" ref="E912" si="589">E913+E914+E915+E916+E917</f>
        <v>0</v>
      </c>
      <c r="F912" s="53">
        <f t="shared" ref="F912" si="590">F913+F914+F915+F916+F917</f>
        <v>398</v>
      </c>
      <c r="G912" s="53">
        <f t="shared" ref="G912" si="591">G913+G914+G915+G916+G917</f>
        <v>0</v>
      </c>
      <c r="H912" s="53">
        <f t="shared" ref="H912" si="592">H913+H914+H915+H916+H917</f>
        <v>0</v>
      </c>
    </row>
    <row r="913" spans="1:8" ht="12.75" x14ac:dyDescent="0.2">
      <c r="A913" s="209"/>
      <c r="B913" s="213"/>
      <c r="C913" s="122" t="s">
        <v>503</v>
      </c>
      <c r="D913" s="54">
        <f>E913+F913+G913+H913</f>
        <v>0</v>
      </c>
      <c r="E913" s="69">
        <v>0</v>
      </c>
      <c r="F913" s="69">
        <v>0</v>
      </c>
      <c r="G913" s="69">
        <v>0</v>
      </c>
      <c r="H913" s="69">
        <v>0</v>
      </c>
    </row>
    <row r="914" spans="1:8" ht="12.75" x14ac:dyDescent="0.2">
      <c r="A914" s="209"/>
      <c r="B914" s="213"/>
      <c r="C914" s="122" t="s">
        <v>504</v>
      </c>
      <c r="D914" s="54">
        <f t="shared" ref="D914:D917" si="593">E914+F914+G914+H914</f>
        <v>398</v>
      </c>
      <c r="E914" s="69">
        <v>0</v>
      </c>
      <c r="F914" s="69">
        <v>398</v>
      </c>
      <c r="G914" s="69">
        <v>0</v>
      </c>
      <c r="H914" s="69">
        <v>0</v>
      </c>
    </row>
    <row r="915" spans="1:8" ht="12.75" x14ac:dyDescent="0.2">
      <c r="A915" s="209"/>
      <c r="B915" s="213"/>
      <c r="C915" s="122" t="s">
        <v>505</v>
      </c>
      <c r="D915" s="54">
        <f t="shared" si="593"/>
        <v>0</v>
      </c>
      <c r="E915" s="69">
        <v>0</v>
      </c>
      <c r="F915" s="69">
        <v>0</v>
      </c>
      <c r="G915" s="69">
        <v>0</v>
      </c>
      <c r="H915" s="69">
        <v>0</v>
      </c>
    </row>
    <row r="916" spans="1:8" ht="12.75" x14ac:dyDescent="0.2">
      <c r="A916" s="209"/>
      <c r="B916" s="213"/>
      <c r="C916" s="122" t="s">
        <v>506</v>
      </c>
      <c r="D916" s="54">
        <f t="shared" si="593"/>
        <v>0</v>
      </c>
      <c r="E916" s="69">
        <v>0</v>
      </c>
      <c r="F916" s="69">
        <v>0</v>
      </c>
      <c r="G916" s="69">
        <v>0</v>
      </c>
      <c r="H916" s="69">
        <v>0</v>
      </c>
    </row>
    <row r="917" spans="1:8" ht="12.75" x14ac:dyDescent="0.2">
      <c r="A917" s="209"/>
      <c r="B917" s="213"/>
      <c r="C917" s="122" t="s">
        <v>507</v>
      </c>
      <c r="D917" s="54">
        <f t="shared" si="593"/>
        <v>0</v>
      </c>
      <c r="E917" s="69">
        <v>0</v>
      </c>
      <c r="F917" s="69">
        <v>0</v>
      </c>
      <c r="G917" s="69">
        <v>0</v>
      </c>
      <c r="H917" s="69">
        <v>0</v>
      </c>
    </row>
    <row r="918" spans="1:8" ht="12.75" customHeight="1" x14ac:dyDescent="0.2">
      <c r="A918" s="209" t="s">
        <v>628</v>
      </c>
      <c r="B918" s="213" t="s">
        <v>1137</v>
      </c>
      <c r="C918" s="51" t="s">
        <v>502</v>
      </c>
      <c r="D918" s="53">
        <f>D919+D920+D921+D922+D923</f>
        <v>2000</v>
      </c>
      <c r="E918" s="53">
        <f t="shared" ref="E918" si="594">E919+E920+E921+E922+E923</f>
        <v>0</v>
      </c>
      <c r="F918" s="53">
        <f t="shared" ref="F918" si="595">F919+F920+F921+F922+F923</f>
        <v>2000</v>
      </c>
      <c r="G918" s="53">
        <f t="shared" ref="G918" si="596">G919+G920+G921+G922+G923</f>
        <v>0</v>
      </c>
      <c r="H918" s="53">
        <f t="shared" ref="H918" si="597">H919+H920+H921+H922+H923</f>
        <v>0</v>
      </c>
    </row>
    <row r="919" spans="1:8" ht="12.75" x14ac:dyDescent="0.2">
      <c r="A919" s="209"/>
      <c r="B919" s="213"/>
      <c r="C919" s="122" t="s">
        <v>503</v>
      </c>
      <c r="D919" s="54">
        <f>E919+F919+G919+H919</f>
        <v>0</v>
      </c>
      <c r="E919" s="69">
        <v>0</v>
      </c>
      <c r="F919" s="69">
        <v>0</v>
      </c>
      <c r="G919" s="69">
        <v>0</v>
      </c>
      <c r="H919" s="69">
        <v>0</v>
      </c>
    </row>
    <row r="920" spans="1:8" ht="12.75" x14ac:dyDescent="0.2">
      <c r="A920" s="209"/>
      <c r="B920" s="213"/>
      <c r="C920" s="122" t="s">
        <v>504</v>
      </c>
      <c r="D920" s="54">
        <f t="shared" ref="D920:D923" si="598">E920+F920+G920+H920</f>
        <v>2000</v>
      </c>
      <c r="E920" s="69">
        <v>0</v>
      </c>
      <c r="F920" s="69">
        <v>2000</v>
      </c>
      <c r="G920" s="69">
        <v>0</v>
      </c>
      <c r="H920" s="69">
        <v>0</v>
      </c>
    </row>
    <row r="921" spans="1:8" ht="12.75" x14ac:dyDescent="0.2">
      <c r="A921" s="209"/>
      <c r="B921" s="213"/>
      <c r="C921" s="122" t="s">
        <v>505</v>
      </c>
      <c r="D921" s="54">
        <f t="shared" si="598"/>
        <v>0</v>
      </c>
      <c r="E921" s="69">
        <v>0</v>
      </c>
      <c r="F921" s="69">
        <v>0</v>
      </c>
      <c r="G921" s="69">
        <v>0</v>
      </c>
      <c r="H921" s="69">
        <v>0</v>
      </c>
    </row>
    <row r="922" spans="1:8" ht="12.75" x14ac:dyDescent="0.2">
      <c r="A922" s="209"/>
      <c r="B922" s="213"/>
      <c r="C922" s="122" t="s">
        <v>506</v>
      </c>
      <c r="D922" s="54">
        <f t="shared" si="598"/>
        <v>0</v>
      </c>
      <c r="E922" s="69">
        <v>0</v>
      </c>
      <c r="F922" s="69">
        <v>0</v>
      </c>
      <c r="G922" s="69">
        <v>0</v>
      </c>
      <c r="H922" s="69">
        <v>0</v>
      </c>
    </row>
    <row r="923" spans="1:8" ht="12.75" x14ac:dyDescent="0.2">
      <c r="A923" s="209"/>
      <c r="B923" s="213"/>
      <c r="C923" s="122" t="s">
        <v>507</v>
      </c>
      <c r="D923" s="54">
        <f t="shared" si="598"/>
        <v>0</v>
      </c>
      <c r="E923" s="69">
        <v>0</v>
      </c>
      <c r="F923" s="69">
        <v>0</v>
      </c>
      <c r="G923" s="69">
        <v>0</v>
      </c>
      <c r="H923" s="69">
        <v>0</v>
      </c>
    </row>
    <row r="924" spans="1:8" ht="12.75" customHeight="1" x14ac:dyDescent="0.2">
      <c r="A924" s="209" t="s">
        <v>630</v>
      </c>
      <c r="B924" s="213" t="s">
        <v>789</v>
      </c>
      <c r="C924" s="51" t="s">
        <v>502</v>
      </c>
      <c r="D924" s="53">
        <f>D925+D926+D927+D928+D929</f>
        <v>457.27</v>
      </c>
      <c r="E924" s="53">
        <f t="shared" ref="E924" si="599">E925+E926+E927+E928+E929</f>
        <v>0</v>
      </c>
      <c r="F924" s="53">
        <f t="shared" ref="F924" si="600">F925+F926+F927+F928+F929</f>
        <v>457.27</v>
      </c>
      <c r="G924" s="53">
        <f t="shared" ref="G924" si="601">G925+G926+G927+G928+G929</f>
        <v>0</v>
      </c>
      <c r="H924" s="53">
        <f t="shared" ref="H924" si="602">H925+H926+H927+H928+H929</f>
        <v>0</v>
      </c>
    </row>
    <row r="925" spans="1:8" ht="12.75" x14ac:dyDescent="0.2">
      <c r="A925" s="209"/>
      <c r="B925" s="213"/>
      <c r="C925" s="122" t="s">
        <v>503</v>
      </c>
      <c r="D925" s="54">
        <f>E925+F925+G925+H925</f>
        <v>0</v>
      </c>
      <c r="E925" s="69">
        <v>0</v>
      </c>
      <c r="F925" s="69">
        <v>0</v>
      </c>
      <c r="G925" s="69">
        <v>0</v>
      </c>
      <c r="H925" s="69">
        <v>0</v>
      </c>
    </row>
    <row r="926" spans="1:8" ht="12.75" x14ac:dyDescent="0.2">
      <c r="A926" s="209"/>
      <c r="B926" s="213"/>
      <c r="C926" s="122" t="s">
        <v>504</v>
      </c>
      <c r="D926" s="54">
        <f t="shared" ref="D926:D929" si="603">E926+F926+G926+H926</f>
        <v>457.27</v>
      </c>
      <c r="E926" s="69">
        <v>0</v>
      </c>
      <c r="F926" s="69">
        <v>457.27</v>
      </c>
      <c r="G926" s="69">
        <v>0</v>
      </c>
      <c r="H926" s="69">
        <v>0</v>
      </c>
    </row>
    <row r="927" spans="1:8" ht="12.75" x14ac:dyDescent="0.2">
      <c r="A927" s="209"/>
      <c r="B927" s="213"/>
      <c r="C927" s="122" t="s">
        <v>505</v>
      </c>
      <c r="D927" s="54">
        <f t="shared" si="603"/>
        <v>0</v>
      </c>
      <c r="E927" s="69">
        <v>0</v>
      </c>
      <c r="F927" s="69">
        <v>0</v>
      </c>
      <c r="G927" s="69">
        <v>0</v>
      </c>
      <c r="H927" s="69">
        <v>0</v>
      </c>
    </row>
    <row r="928" spans="1:8" ht="12.75" x14ac:dyDescent="0.2">
      <c r="A928" s="209"/>
      <c r="B928" s="213"/>
      <c r="C928" s="122" t="s">
        <v>506</v>
      </c>
      <c r="D928" s="54">
        <f t="shared" si="603"/>
        <v>0</v>
      </c>
      <c r="E928" s="69">
        <v>0</v>
      </c>
      <c r="F928" s="69">
        <v>0</v>
      </c>
      <c r="G928" s="69">
        <v>0</v>
      </c>
      <c r="H928" s="69">
        <v>0</v>
      </c>
    </row>
    <row r="929" spans="1:8" ht="12.75" x14ac:dyDescent="0.2">
      <c r="A929" s="209"/>
      <c r="B929" s="213"/>
      <c r="C929" s="122" t="s">
        <v>507</v>
      </c>
      <c r="D929" s="54">
        <f t="shared" si="603"/>
        <v>0</v>
      </c>
      <c r="E929" s="69">
        <v>0</v>
      </c>
      <c r="F929" s="69">
        <v>0</v>
      </c>
      <c r="G929" s="69">
        <v>0</v>
      </c>
      <c r="H929" s="69">
        <v>0</v>
      </c>
    </row>
    <row r="930" spans="1:8" ht="12.75" x14ac:dyDescent="0.2">
      <c r="A930" s="209" t="s">
        <v>632</v>
      </c>
      <c r="B930" s="213" t="s">
        <v>1048</v>
      </c>
      <c r="C930" s="51" t="s">
        <v>502</v>
      </c>
      <c r="D930" s="53">
        <f>D931+D932+D933+D934+D935</f>
        <v>53.9</v>
      </c>
      <c r="E930" s="53">
        <f t="shared" ref="E930:H930" si="604">E931+E932+E933+E934+E935</f>
        <v>0</v>
      </c>
      <c r="F930" s="53">
        <f t="shared" si="604"/>
        <v>53.9</v>
      </c>
      <c r="G930" s="53">
        <f t="shared" si="604"/>
        <v>0</v>
      </c>
      <c r="H930" s="53">
        <f t="shared" si="604"/>
        <v>0</v>
      </c>
    </row>
    <row r="931" spans="1:8" ht="12.75" x14ac:dyDescent="0.2">
      <c r="A931" s="209"/>
      <c r="B931" s="213"/>
      <c r="C931" s="122" t="s">
        <v>503</v>
      </c>
      <c r="D931" s="54">
        <f>E931+F931+G931+H931</f>
        <v>0</v>
      </c>
      <c r="E931" s="69">
        <v>0</v>
      </c>
      <c r="F931" s="69">
        <v>0</v>
      </c>
      <c r="G931" s="69">
        <v>0</v>
      </c>
      <c r="H931" s="69">
        <v>0</v>
      </c>
    </row>
    <row r="932" spans="1:8" ht="12.75" x14ac:dyDescent="0.2">
      <c r="A932" s="209"/>
      <c r="B932" s="213"/>
      <c r="C932" s="122" t="s">
        <v>504</v>
      </c>
      <c r="D932" s="54">
        <f t="shared" ref="D932:D935" si="605">E932+F932+G932+H932</f>
        <v>53.9</v>
      </c>
      <c r="E932" s="69">
        <v>0</v>
      </c>
      <c r="F932" s="69">
        <v>53.9</v>
      </c>
      <c r="G932" s="69">
        <v>0</v>
      </c>
      <c r="H932" s="69">
        <v>0</v>
      </c>
    </row>
    <row r="933" spans="1:8" ht="12.75" x14ac:dyDescent="0.2">
      <c r="A933" s="209"/>
      <c r="B933" s="213"/>
      <c r="C933" s="122" t="s">
        <v>505</v>
      </c>
      <c r="D933" s="54">
        <f t="shared" si="605"/>
        <v>0</v>
      </c>
      <c r="E933" s="69">
        <v>0</v>
      </c>
      <c r="F933" s="69">
        <v>0</v>
      </c>
      <c r="G933" s="69">
        <v>0</v>
      </c>
      <c r="H933" s="69">
        <v>0</v>
      </c>
    </row>
    <row r="934" spans="1:8" ht="12.75" x14ac:dyDescent="0.2">
      <c r="A934" s="209"/>
      <c r="B934" s="213"/>
      <c r="C934" s="122" t="s">
        <v>506</v>
      </c>
      <c r="D934" s="54">
        <f t="shared" si="605"/>
        <v>0</v>
      </c>
      <c r="E934" s="69">
        <v>0</v>
      </c>
      <c r="F934" s="69">
        <v>0</v>
      </c>
      <c r="G934" s="69">
        <v>0</v>
      </c>
      <c r="H934" s="69">
        <v>0</v>
      </c>
    </row>
    <row r="935" spans="1:8" ht="12.75" x14ac:dyDescent="0.2">
      <c r="A935" s="209"/>
      <c r="B935" s="213"/>
      <c r="C935" s="122" t="s">
        <v>507</v>
      </c>
      <c r="D935" s="54">
        <f t="shared" si="605"/>
        <v>0</v>
      </c>
      <c r="E935" s="69">
        <v>0</v>
      </c>
      <c r="F935" s="69">
        <v>0</v>
      </c>
      <c r="G935" s="69">
        <v>0</v>
      </c>
      <c r="H935" s="69">
        <v>0</v>
      </c>
    </row>
    <row r="936" spans="1:8" ht="12.75" x14ac:dyDescent="0.2">
      <c r="A936" s="209" t="s">
        <v>634</v>
      </c>
      <c r="B936" s="213" t="s">
        <v>1049</v>
      </c>
      <c r="C936" s="51" t="s">
        <v>502</v>
      </c>
      <c r="D936" s="53">
        <f>D937+D938+D939+D940+D941</f>
        <v>557.24000000000012</v>
      </c>
      <c r="E936" s="53">
        <f t="shared" ref="E936:H936" si="606">E937+E938+E939+E940+E941</f>
        <v>0</v>
      </c>
      <c r="F936" s="53">
        <f t="shared" si="606"/>
        <v>557.24000000000012</v>
      </c>
      <c r="G936" s="53">
        <f t="shared" si="606"/>
        <v>0</v>
      </c>
      <c r="H936" s="53">
        <f t="shared" si="606"/>
        <v>0</v>
      </c>
    </row>
    <row r="937" spans="1:8" ht="12.75" x14ac:dyDescent="0.2">
      <c r="A937" s="209"/>
      <c r="B937" s="213"/>
      <c r="C937" s="122" t="s">
        <v>503</v>
      </c>
      <c r="D937" s="54">
        <f>E937+F937+G937+H937</f>
        <v>0</v>
      </c>
      <c r="E937" s="69">
        <v>0</v>
      </c>
      <c r="F937" s="69">
        <v>0</v>
      </c>
      <c r="G937" s="69">
        <v>0</v>
      </c>
      <c r="H937" s="69">
        <v>0</v>
      </c>
    </row>
    <row r="938" spans="1:8" ht="12.75" x14ac:dyDescent="0.2">
      <c r="A938" s="209"/>
      <c r="B938" s="213"/>
      <c r="C938" s="122" t="s">
        <v>504</v>
      </c>
      <c r="D938" s="54">
        <f t="shared" ref="D938:D941" si="607">E938+F938+G938+H938</f>
        <v>557.24000000000012</v>
      </c>
      <c r="E938" s="69">
        <v>0</v>
      </c>
      <c r="F938" s="69">
        <f>457.27+245.43-145.42-0.04</f>
        <v>557.24000000000012</v>
      </c>
      <c r="G938" s="69">
        <v>0</v>
      </c>
      <c r="H938" s="69">
        <v>0</v>
      </c>
    </row>
    <row r="939" spans="1:8" ht="12.75" x14ac:dyDescent="0.2">
      <c r="A939" s="209"/>
      <c r="B939" s="213"/>
      <c r="C939" s="122" t="s">
        <v>505</v>
      </c>
      <c r="D939" s="54">
        <f t="shared" si="607"/>
        <v>0</v>
      </c>
      <c r="E939" s="69">
        <v>0</v>
      </c>
      <c r="F939" s="69">
        <v>0</v>
      </c>
      <c r="G939" s="69">
        <v>0</v>
      </c>
      <c r="H939" s="69">
        <v>0</v>
      </c>
    </row>
    <row r="940" spans="1:8" ht="12.75" x14ac:dyDescent="0.2">
      <c r="A940" s="209"/>
      <c r="B940" s="213"/>
      <c r="C940" s="122" t="s">
        <v>506</v>
      </c>
      <c r="D940" s="54">
        <f t="shared" si="607"/>
        <v>0</v>
      </c>
      <c r="E940" s="69">
        <v>0</v>
      </c>
      <c r="F940" s="69">
        <v>0</v>
      </c>
      <c r="G940" s="69">
        <v>0</v>
      </c>
      <c r="H940" s="69">
        <v>0</v>
      </c>
    </row>
    <row r="941" spans="1:8" ht="12.75" x14ac:dyDescent="0.2">
      <c r="A941" s="209"/>
      <c r="B941" s="213"/>
      <c r="C941" s="122" t="s">
        <v>507</v>
      </c>
      <c r="D941" s="54">
        <f t="shared" si="607"/>
        <v>0</v>
      </c>
      <c r="E941" s="69">
        <v>0</v>
      </c>
      <c r="F941" s="69">
        <v>0</v>
      </c>
      <c r="G941" s="69">
        <v>0</v>
      </c>
      <c r="H941" s="69">
        <v>0</v>
      </c>
    </row>
    <row r="942" spans="1:8" ht="12.75" x14ac:dyDescent="0.2">
      <c r="A942" s="154" t="s">
        <v>1138</v>
      </c>
      <c r="B942" s="213" t="s">
        <v>1139</v>
      </c>
      <c r="C942" s="51" t="s">
        <v>502</v>
      </c>
      <c r="D942" s="53">
        <f>D943+D944+D945+D946+D947</f>
        <v>100</v>
      </c>
      <c r="E942" s="53">
        <f t="shared" ref="E942:H942" si="608">E943+E944+E945+E946+E947</f>
        <v>0</v>
      </c>
      <c r="F942" s="53">
        <f t="shared" si="608"/>
        <v>100</v>
      </c>
      <c r="G942" s="53">
        <f t="shared" si="608"/>
        <v>0</v>
      </c>
      <c r="H942" s="53">
        <f t="shared" si="608"/>
        <v>0</v>
      </c>
    </row>
    <row r="943" spans="1:8" ht="12.75" x14ac:dyDescent="0.2">
      <c r="A943" s="154"/>
      <c r="B943" s="213"/>
      <c r="C943" s="122" t="s">
        <v>503</v>
      </c>
      <c r="D943" s="54">
        <f>E943+F943+G943+H943</f>
        <v>0</v>
      </c>
      <c r="E943" s="69">
        <v>0</v>
      </c>
      <c r="F943" s="69">
        <v>0</v>
      </c>
      <c r="G943" s="69">
        <v>0</v>
      </c>
      <c r="H943" s="69">
        <v>0</v>
      </c>
    </row>
    <row r="944" spans="1:8" ht="12.75" x14ac:dyDescent="0.2">
      <c r="A944" s="154"/>
      <c r="B944" s="213"/>
      <c r="C944" s="122" t="s">
        <v>504</v>
      </c>
      <c r="D944" s="54">
        <f t="shared" ref="D944:D947" si="609">E944+F944+G944+H944</f>
        <v>100</v>
      </c>
      <c r="E944" s="69">
        <v>0</v>
      </c>
      <c r="F944" s="69">
        <f>100</f>
        <v>100</v>
      </c>
      <c r="G944" s="69">
        <v>0</v>
      </c>
      <c r="H944" s="69">
        <v>0</v>
      </c>
    </row>
    <row r="945" spans="1:8" ht="12.75" x14ac:dyDescent="0.2">
      <c r="A945" s="154"/>
      <c r="B945" s="213"/>
      <c r="C945" s="122" t="s">
        <v>505</v>
      </c>
      <c r="D945" s="54">
        <f t="shared" si="609"/>
        <v>0</v>
      </c>
      <c r="E945" s="69">
        <v>0</v>
      </c>
      <c r="F945" s="69">
        <v>0</v>
      </c>
      <c r="G945" s="69">
        <v>0</v>
      </c>
      <c r="H945" s="69">
        <v>0</v>
      </c>
    </row>
    <row r="946" spans="1:8" ht="12.75" x14ac:dyDescent="0.2">
      <c r="A946" s="154"/>
      <c r="B946" s="213"/>
      <c r="C946" s="122" t="s">
        <v>506</v>
      </c>
      <c r="D946" s="54">
        <f t="shared" si="609"/>
        <v>0</v>
      </c>
      <c r="E946" s="69">
        <v>0</v>
      </c>
      <c r="F946" s="69">
        <v>0</v>
      </c>
      <c r="G946" s="69">
        <v>0</v>
      </c>
      <c r="H946" s="69">
        <v>0</v>
      </c>
    </row>
    <row r="947" spans="1:8" ht="12.75" x14ac:dyDescent="0.2">
      <c r="A947" s="154"/>
      <c r="B947" s="213"/>
      <c r="C947" s="122" t="s">
        <v>507</v>
      </c>
      <c r="D947" s="54">
        <f t="shared" si="609"/>
        <v>0</v>
      </c>
      <c r="E947" s="69">
        <v>0</v>
      </c>
      <c r="F947" s="69">
        <v>0</v>
      </c>
      <c r="G947" s="69">
        <v>0</v>
      </c>
      <c r="H947" s="69">
        <v>0</v>
      </c>
    </row>
    <row r="948" spans="1:8" ht="12.75" x14ac:dyDescent="0.2">
      <c r="A948" s="154" t="s">
        <v>1140</v>
      </c>
      <c r="B948" s="213" t="s">
        <v>1141</v>
      </c>
      <c r="C948" s="51" t="s">
        <v>502</v>
      </c>
      <c r="D948" s="53">
        <f>D949+D950+D951+D952+D953</f>
        <v>295</v>
      </c>
      <c r="E948" s="53">
        <f t="shared" ref="E948:H948" si="610">E949+E950+E951+E952+E953</f>
        <v>0</v>
      </c>
      <c r="F948" s="53">
        <f t="shared" si="610"/>
        <v>295</v>
      </c>
      <c r="G948" s="53">
        <f t="shared" si="610"/>
        <v>0</v>
      </c>
      <c r="H948" s="53">
        <f t="shared" si="610"/>
        <v>0</v>
      </c>
    </row>
    <row r="949" spans="1:8" ht="12.75" x14ac:dyDescent="0.2">
      <c r="A949" s="154"/>
      <c r="B949" s="213"/>
      <c r="C949" s="122" t="s">
        <v>503</v>
      </c>
      <c r="D949" s="54">
        <f>E949+F949+G949+H949</f>
        <v>0</v>
      </c>
      <c r="E949" s="69">
        <v>0</v>
      </c>
      <c r="F949" s="69">
        <v>0</v>
      </c>
      <c r="G949" s="69">
        <v>0</v>
      </c>
      <c r="H949" s="69">
        <v>0</v>
      </c>
    </row>
    <row r="950" spans="1:8" ht="12.75" x14ac:dyDescent="0.2">
      <c r="A950" s="154"/>
      <c r="B950" s="213"/>
      <c r="C950" s="122" t="s">
        <v>504</v>
      </c>
      <c r="D950" s="54">
        <f t="shared" ref="D950:D953" si="611">E950+F950+G950+H950</f>
        <v>295</v>
      </c>
      <c r="E950" s="69">
        <v>0</v>
      </c>
      <c r="F950" s="69">
        <f>265.3+29.7</f>
        <v>295</v>
      </c>
      <c r="G950" s="69">
        <v>0</v>
      </c>
      <c r="H950" s="69">
        <v>0</v>
      </c>
    </row>
    <row r="951" spans="1:8" ht="12.75" x14ac:dyDescent="0.2">
      <c r="A951" s="154"/>
      <c r="B951" s="213"/>
      <c r="C951" s="122" t="s">
        <v>505</v>
      </c>
      <c r="D951" s="54">
        <f t="shared" si="611"/>
        <v>0</v>
      </c>
      <c r="E951" s="69">
        <v>0</v>
      </c>
      <c r="F951" s="69">
        <v>0</v>
      </c>
      <c r="G951" s="69">
        <v>0</v>
      </c>
      <c r="H951" s="69">
        <v>0</v>
      </c>
    </row>
    <row r="952" spans="1:8" ht="12.75" x14ac:dyDescent="0.2">
      <c r="A952" s="154"/>
      <c r="B952" s="213"/>
      <c r="C952" s="122" t="s">
        <v>506</v>
      </c>
      <c r="D952" s="54">
        <f t="shared" si="611"/>
        <v>0</v>
      </c>
      <c r="E952" s="69">
        <v>0</v>
      </c>
      <c r="F952" s="69">
        <v>0</v>
      </c>
      <c r="G952" s="69">
        <v>0</v>
      </c>
      <c r="H952" s="69">
        <v>0</v>
      </c>
    </row>
    <row r="953" spans="1:8" ht="12.75" x14ac:dyDescent="0.2">
      <c r="A953" s="154"/>
      <c r="B953" s="213"/>
      <c r="C953" s="122" t="s">
        <v>507</v>
      </c>
      <c r="D953" s="54">
        <f t="shared" si="611"/>
        <v>0</v>
      </c>
      <c r="E953" s="69">
        <v>0</v>
      </c>
      <c r="F953" s="69">
        <v>0</v>
      </c>
      <c r="G953" s="69">
        <v>0</v>
      </c>
      <c r="H953" s="69">
        <v>0</v>
      </c>
    </row>
    <row r="954" spans="1:8" ht="12.75" x14ac:dyDescent="0.2">
      <c r="A954" s="154" t="s">
        <v>1142</v>
      </c>
      <c r="B954" s="213" t="s">
        <v>1143</v>
      </c>
      <c r="C954" s="51" t="s">
        <v>502</v>
      </c>
      <c r="D954" s="53">
        <f>D955+D956+D957+D958+D959</f>
        <v>500</v>
      </c>
      <c r="E954" s="53">
        <f t="shared" ref="E954:H954" si="612">E955+E956+E957+E958+E959</f>
        <v>0</v>
      </c>
      <c r="F954" s="53">
        <f t="shared" si="612"/>
        <v>500</v>
      </c>
      <c r="G954" s="53">
        <f t="shared" si="612"/>
        <v>0</v>
      </c>
      <c r="H954" s="53">
        <f t="shared" si="612"/>
        <v>0</v>
      </c>
    </row>
    <row r="955" spans="1:8" ht="12.75" x14ac:dyDescent="0.2">
      <c r="A955" s="154"/>
      <c r="B955" s="213"/>
      <c r="C955" s="122" t="s">
        <v>503</v>
      </c>
      <c r="D955" s="54">
        <f>E955+F955+G955+H955</f>
        <v>0</v>
      </c>
      <c r="E955" s="69">
        <v>0</v>
      </c>
      <c r="F955" s="69">
        <v>0</v>
      </c>
      <c r="G955" s="69">
        <v>0</v>
      </c>
      <c r="H955" s="69">
        <v>0</v>
      </c>
    </row>
    <row r="956" spans="1:8" ht="12.75" x14ac:dyDescent="0.2">
      <c r="A956" s="154"/>
      <c r="B956" s="213"/>
      <c r="C956" s="122" t="s">
        <v>504</v>
      </c>
      <c r="D956" s="54">
        <f t="shared" ref="D956:D959" si="613">E956+F956+G956+H956</f>
        <v>500</v>
      </c>
      <c r="E956" s="69">
        <v>0</v>
      </c>
      <c r="F956" s="69">
        <v>500</v>
      </c>
      <c r="G956" s="69">
        <v>0</v>
      </c>
      <c r="H956" s="69">
        <v>0</v>
      </c>
    </row>
    <row r="957" spans="1:8" ht="12.75" x14ac:dyDescent="0.2">
      <c r="A957" s="154"/>
      <c r="B957" s="213"/>
      <c r="C957" s="122" t="s">
        <v>505</v>
      </c>
      <c r="D957" s="54">
        <f t="shared" si="613"/>
        <v>0</v>
      </c>
      <c r="E957" s="69">
        <v>0</v>
      </c>
      <c r="F957" s="69">
        <v>0</v>
      </c>
      <c r="G957" s="69">
        <v>0</v>
      </c>
      <c r="H957" s="69">
        <v>0</v>
      </c>
    </row>
    <row r="958" spans="1:8" ht="12.75" x14ac:dyDescent="0.2">
      <c r="A958" s="154"/>
      <c r="B958" s="213"/>
      <c r="C958" s="122" t="s">
        <v>506</v>
      </c>
      <c r="D958" s="54">
        <f t="shared" si="613"/>
        <v>0</v>
      </c>
      <c r="E958" s="69">
        <v>0</v>
      </c>
      <c r="F958" s="69">
        <v>0</v>
      </c>
      <c r="G958" s="69">
        <v>0</v>
      </c>
      <c r="H958" s="69">
        <v>0</v>
      </c>
    </row>
    <row r="959" spans="1:8" ht="12.75" x14ac:dyDescent="0.2">
      <c r="A959" s="154"/>
      <c r="B959" s="213"/>
      <c r="C959" s="122" t="s">
        <v>507</v>
      </c>
      <c r="D959" s="54">
        <f t="shared" si="613"/>
        <v>0</v>
      </c>
      <c r="E959" s="69">
        <v>0</v>
      </c>
      <c r="F959" s="69">
        <v>0</v>
      </c>
      <c r="G959" s="69">
        <v>0</v>
      </c>
      <c r="H959" s="69">
        <v>0</v>
      </c>
    </row>
    <row r="960" spans="1:8" ht="12.75" x14ac:dyDescent="0.2">
      <c r="A960" s="154" t="s">
        <v>1285</v>
      </c>
      <c r="B960" s="155" t="s">
        <v>1287</v>
      </c>
      <c r="C960" s="51" t="s">
        <v>502</v>
      </c>
      <c r="D960" s="53">
        <f>D961+D962+D963+D964+D965</f>
        <v>1268.55</v>
      </c>
      <c r="E960" s="53">
        <f t="shared" ref="E960:H960" si="614">E961+E962+E963+E964+E965</f>
        <v>0</v>
      </c>
      <c r="F960" s="53">
        <f t="shared" si="614"/>
        <v>1268.55</v>
      </c>
      <c r="G960" s="53">
        <f t="shared" si="614"/>
        <v>0</v>
      </c>
      <c r="H960" s="53">
        <f t="shared" si="614"/>
        <v>0</v>
      </c>
    </row>
    <row r="961" spans="1:8" ht="12.75" x14ac:dyDescent="0.2">
      <c r="A961" s="154"/>
      <c r="B961" s="156"/>
      <c r="C961" s="122" t="s">
        <v>503</v>
      </c>
      <c r="D961" s="54">
        <f>E961+F961+G961+H961</f>
        <v>0</v>
      </c>
      <c r="E961" s="69">
        <v>0</v>
      </c>
      <c r="F961" s="69">
        <v>0</v>
      </c>
      <c r="G961" s="69">
        <v>0</v>
      </c>
      <c r="H961" s="69">
        <v>0</v>
      </c>
    </row>
    <row r="962" spans="1:8" ht="12.75" x14ac:dyDescent="0.2">
      <c r="A962" s="154"/>
      <c r="B962" s="156"/>
      <c r="C962" s="122" t="s">
        <v>504</v>
      </c>
      <c r="D962" s="54">
        <f t="shared" ref="D962:D965" si="615">E962+F962+G962+H962</f>
        <v>0</v>
      </c>
      <c r="E962" s="69">
        <v>0</v>
      </c>
      <c r="F962" s="69">
        <v>0</v>
      </c>
      <c r="G962" s="69">
        <v>0</v>
      </c>
      <c r="H962" s="69">
        <v>0</v>
      </c>
    </row>
    <row r="963" spans="1:8" ht="12.75" x14ac:dyDescent="0.2">
      <c r="A963" s="154"/>
      <c r="B963" s="156"/>
      <c r="C963" s="122" t="s">
        <v>505</v>
      </c>
      <c r="D963" s="54">
        <f t="shared" si="615"/>
        <v>1268.55</v>
      </c>
      <c r="E963" s="69">
        <v>0</v>
      </c>
      <c r="F963" s="69">
        <f>1156.8+111.75</f>
        <v>1268.55</v>
      </c>
      <c r="G963" s="69">
        <v>0</v>
      </c>
      <c r="H963" s="69">
        <v>0</v>
      </c>
    </row>
    <row r="964" spans="1:8" ht="12.75" x14ac:dyDescent="0.2">
      <c r="A964" s="154"/>
      <c r="B964" s="156"/>
      <c r="C964" s="122" t="s">
        <v>506</v>
      </c>
      <c r="D964" s="54">
        <f t="shared" si="615"/>
        <v>0</v>
      </c>
      <c r="E964" s="69">
        <v>0</v>
      </c>
      <c r="F964" s="69">
        <v>0</v>
      </c>
      <c r="G964" s="69">
        <v>0</v>
      </c>
      <c r="H964" s="69">
        <v>0</v>
      </c>
    </row>
    <row r="965" spans="1:8" ht="12.75" x14ac:dyDescent="0.2">
      <c r="A965" s="154"/>
      <c r="B965" s="179"/>
      <c r="C965" s="122" t="s">
        <v>507</v>
      </c>
      <c r="D965" s="54">
        <f t="shared" si="615"/>
        <v>0</v>
      </c>
      <c r="E965" s="69">
        <v>0</v>
      </c>
      <c r="F965" s="69">
        <v>0</v>
      </c>
      <c r="G965" s="69">
        <v>0</v>
      </c>
      <c r="H965" s="69">
        <v>0</v>
      </c>
    </row>
    <row r="966" spans="1:8" ht="12.75" x14ac:dyDescent="0.2">
      <c r="A966" s="154" t="s">
        <v>1286</v>
      </c>
      <c r="B966" s="155" t="s">
        <v>1288</v>
      </c>
      <c r="C966" s="51" t="s">
        <v>502</v>
      </c>
      <c r="D966" s="53">
        <f>D967+D968+D969+D970+D971</f>
        <v>100</v>
      </c>
      <c r="E966" s="53">
        <f t="shared" ref="E966:H966" si="616">E967+E968+E969+E970+E971</f>
        <v>0</v>
      </c>
      <c r="F966" s="53">
        <f t="shared" si="616"/>
        <v>100</v>
      </c>
      <c r="G966" s="53">
        <f t="shared" si="616"/>
        <v>0</v>
      </c>
      <c r="H966" s="53">
        <f t="shared" si="616"/>
        <v>0</v>
      </c>
    </row>
    <row r="967" spans="1:8" ht="12.75" x14ac:dyDescent="0.2">
      <c r="A967" s="154"/>
      <c r="B967" s="156"/>
      <c r="C967" s="122" t="s">
        <v>503</v>
      </c>
      <c r="D967" s="54">
        <f>E967+F967+G967+H967</f>
        <v>0</v>
      </c>
      <c r="E967" s="69">
        <v>0</v>
      </c>
      <c r="F967" s="69">
        <v>0</v>
      </c>
      <c r="G967" s="69">
        <v>0</v>
      </c>
      <c r="H967" s="69">
        <v>0</v>
      </c>
    </row>
    <row r="968" spans="1:8" ht="12.75" x14ac:dyDescent="0.2">
      <c r="A968" s="154"/>
      <c r="B968" s="156"/>
      <c r="C968" s="122" t="s">
        <v>504</v>
      </c>
      <c r="D968" s="54">
        <f t="shared" ref="D968:D971" si="617">E968+F968+G968+H968</f>
        <v>0</v>
      </c>
      <c r="E968" s="69">
        <v>0</v>
      </c>
      <c r="F968" s="69">
        <v>0</v>
      </c>
      <c r="G968" s="69">
        <v>0</v>
      </c>
      <c r="H968" s="69">
        <v>0</v>
      </c>
    </row>
    <row r="969" spans="1:8" ht="12.75" x14ac:dyDescent="0.2">
      <c r="A969" s="154"/>
      <c r="B969" s="156"/>
      <c r="C969" s="122" t="s">
        <v>505</v>
      </c>
      <c r="D969" s="54">
        <f t="shared" si="617"/>
        <v>100</v>
      </c>
      <c r="E969" s="69">
        <v>0</v>
      </c>
      <c r="F969" s="69">
        <v>100</v>
      </c>
      <c r="G969" s="69">
        <v>0</v>
      </c>
      <c r="H969" s="69">
        <v>0</v>
      </c>
    </row>
    <row r="970" spans="1:8" ht="12.75" x14ac:dyDescent="0.2">
      <c r="A970" s="154"/>
      <c r="B970" s="156"/>
      <c r="C970" s="122" t="s">
        <v>506</v>
      </c>
      <c r="D970" s="54">
        <f t="shared" si="617"/>
        <v>0</v>
      </c>
      <c r="E970" s="69">
        <v>0</v>
      </c>
      <c r="F970" s="69">
        <v>0</v>
      </c>
      <c r="G970" s="69">
        <v>0</v>
      </c>
      <c r="H970" s="69">
        <v>0</v>
      </c>
    </row>
    <row r="971" spans="1:8" ht="12.75" x14ac:dyDescent="0.2">
      <c r="A971" s="154"/>
      <c r="B971" s="179"/>
      <c r="C971" s="122" t="s">
        <v>507</v>
      </c>
      <c r="D971" s="54">
        <f t="shared" si="617"/>
        <v>0</v>
      </c>
      <c r="E971" s="69">
        <v>0</v>
      </c>
      <c r="F971" s="69">
        <v>0</v>
      </c>
      <c r="G971" s="69">
        <v>0</v>
      </c>
      <c r="H971" s="69">
        <v>0</v>
      </c>
    </row>
    <row r="972" spans="1:8" ht="12.75" customHeight="1" x14ac:dyDescent="0.2">
      <c r="A972" s="154" t="s">
        <v>1325</v>
      </c>
      <c r="B972" s="149" t="s">
        <v>1554</v>
      </c>
      <c r="C972" s="51" t="s">
        <v>502</v>
      </c>
      <c r="D972" s="5">
        <f>D973+D974+D975+D976+D977</f>
        <v>5</v>
      </c>
      <c r="E972" s="5">
        <f>E973+E974+E975+E976+E977</f>
        <v>0</v>
      </c>
      <c r="F972" s="5">
        <f t="shared" ref="F972:H972" si="618">F973+F974+F975+F976+F977</f>
        <v>5</v>
      </c>
      <c r="G972" s="5">
        <f t="shared" si="618"/>
        <v>0</v>
      </c>
      <c r="H972" s="5">
        <f t="shared" si="618"/>
        <v>0</v>
      </c>
    </row>
    <row r="973" spans="1:8" ht="12.75" x14ac:dyDescent="0.2">
      <c r="A973" s="154"/>
      <c r="B973" s="149"/>
      <c r="C973" s="122" t="s">
        <v>503</v>
      </c>
      <c r="D973" s="6">
        <f>E973+F973+G973+H973</f>
        <v>0</v>
      </c>
      <c r="E973" s="6">
        <v>0</v>
      </c>
      <c r="F973" s="6">
        <v>0</v>
      </c>
      <c r="G973" s="6">
        <v>0</v>
      </c>
      <c r="H973" s="6">
        <v>0</v>
      </c>
    </row>
    <row r="974" spans="1:8" ht="12.75" x14ac:dyDescent="0.2">
      <c r="A974" s="154"/>
      <c r="B974" s="149"/>
      <c r="C974" s="122" t="s">
        <v>504</v>
      </c>
      <c r="D974" s="6">
        <f t="shared" ref="D974:D977" si="619">E974+F974+G974+H974</f>
        <v>0</v>
      </c>
      <c r="E974" s="6">
        <v>0</v>
      </c>
      <c r="F974" s="110">
        <v>0</v>
      </c>
      <c r="G974" s="6">
        <v>0</v>
      </c>
      <c r="H974" s="6">
        <v>0</v>
      </c>
    </row>
    <row r="975" spans="1:8" ht="12.75" x14ac:dyDescent="0.2">
      <c r="A975" s="154"/>
      <c r="B975" s="149"/>
      <c r="C975" s="122" t="s">
        <v>505</v>
      </c>
      <c r="D975" s="6">
        <f t="shared" si="619"/>
        <v>5</v>
      </c>
      <c r="E975" s="6">
        <v>0</v>
      </c>
      <c r="F975" s="6">
        <v>5</v>
      </c>
      <c r="G975" s="6">
        <v>0</v>
      </c>
      <c r="H975" s="6">
        <v>0</v>
      </c>
    </row>
    <row r="976" spans="1:8" ht="12.75" x14ac:dyDescent="0.2">
      <c r="A976" s="154"/>
      <c r="B976" s="149"/>
      <c r="C976" s="122" t="s">
        <v>506</v>
      </c>
      <c r="D976" s="6">
        <f t="shared" si="619"/>
        <v>0</v>
      </c>
      <c r="E976" s="6">
        <v>0</v>
      </c>
      <c r="F976" s="6">
        <v>0</v>
      </c>
      <c r="G976" s="6">
        <v>0</v>
      </c>
      <c r="H976" s="6">
        <v>0</v>
      </c>
    </row>
    <row r="977" spans="1:8" ht="12.75" x14ac:dyDescent="0.2">
      <c r="A977" s="154"/>
      <c r="B977" s="149"/>
      <c r="C977" s="122" t="s">
        <v>507</v>
      </c>
      <c r="D977" s="6">
        <f t="shared" si="619"/>
        <v>0</v>
      </c>
      <c r="E977" s="6">
        <v>0</v>
      </c>
      <c r="F977" s="6">
        <v>0</v>
      </c>
      <c r="G977" s="6">
        <v>0</v>
      </c>
      <c r="H977" s="6">
        <v>0</v>
      </c>
    </row>
    <row r="978" spans="1:8" ht="12.75" customHeight="1" x14ac:dyDescent="0.2">
      <c r="A978" s="154" t="s">
        <v>1326</v>
      </c>
      <c r="B978" s="149" t="s">
        <v>1555</v>
      </c>
      <c r="C978" s="51" t="s">
        <v>502</v>
      </c>
      <c r="D978" s="5">
        <f>D979+D980+D981+D982+D983</f>
        <v>9</v>
      </c>
      <c r="E978" s="5">
        <f>E979+E980+E981+E982+E983</f>
        <v>0</v>
      </c>
      <c r="F978" s="5">
        <f t="shared" ref="F978:H978" si="620">F979+F980+F981+F982+F983</f>
        <v>9</v>
      </c>
      <c r="G978" s="5">
        <f t="shared" si="620"/>
        <v>0</v>
      </c>
      <c r="H978" s="5">
        <f t="shared" si="620"/>
        <v>0</v>
      </c>
    </row>
    <row r="979" spans="1:8" ht="12.75" x14ac:dyDescent="0.2">
      <c r="A979" s="154"/>
      <c r="B979" s="149"/>
      <c r="C979" s="122" t="s">
        <v>503</v>
      </c>
      <c r="D979" s="6">
        <f>E979+F979+G979+H979</f>
        <v>0</v>
      </c>
      <c r="E979" s="6">
        <v>0</v>
      </c>
      <c r="F979" s="6">
        <v>0</v>
      </c>
      <c r="G979" s="6">
        <v>0</v>
      </c>
      <c r="H979" s="6">
        <v>0</v>
      </c>
    </row>
    <row r="980" spans="1:8" ht="12.75" x14ac:dyDescent="0.2">
      <c r="A980" s="154"/>
      <c r="B980" s="149"/>
      <c r="C980" s="122" t="s">
        <v>504</v>
      </c>
      <c r="D980" s="6">
        <f t="shared" ref="D980:D983" si="621">E980+F980+G980+H980</f>
        <v>0</v>
      </c>
      <c r="E980" s="6">
        <v>0</v>
      </c>
      <c r="F980" s="110">
        <v>0</v>
      </c>
      <c r="G980" s="6">
        <v>0</v>
      </c>
      <c r="H980" s="6">
        <v>0</v>
      </c>
    </row>
    <row r="981" spans="1:8" ht="12.75" x14ac:dyDescent="0.2">
      <c r="A981" s="154"/>
      <c r="B981" s="149"/>
      <c r="C981" s="122" t="s">
        <v>505</v>
      </c>
      <c r="D981" s="6">
        <f t="shared" si="621"/>
        <v>9</v>
      </c>
      <c r="E981" s="6">
        <v>0</v>
      </c>
      <c r="F981" s="6">
        <v>9</v>
      </c>
      <c r="G981" s="6">
        <v>0</v>
      </c>
      <c r="H981" s="6">
        <v>0</v>
      </c>
    </row>
    <row r="982" spans="1:8" ht="12.75" x14ac:dyDescent="0.2">
      <c r="A982" s="154"/>
      <c r="B982" s="149"/>
      <c r="C982" s="122" t="s">
        <v>506</v>
      </c>
      <c r="D982" s="6">
        <f t="shared" si="621"/>
        <v>0</v>
      </c>
      <c r="E982" s="6">
        <v>0</v>
      </c>
      <c r="F982" s="6">
        <v>0</v>
      </c>
      <c r="G982" s="6">
        <v>0</v>
      </c>
      <c r="H982" s="6">
        <v>0</v>
      </c>
    </row>
    <row r="983" spans="1:8" ht="12.75" x14ac:dyDescent="0.2">
      <c r="A983" s="154"/>
      <c r="B983" s="149"/>
      <c r="C983" s="122" t="s">
        <v>507</v>
      </c>
      <c r="D983" s="6">
        <f t="shared" si="621"/>
        <v>0</v>
      </c>
      <c r="E983" s="6">
        <v>0</v>
      </c>
      <c r="F983" s="6">
        <v>0</v>
      </c>
      <c r="G983" s="6">
        <v>0</v>
      </c>
      <c r="H983" s="6">
        <v>0</v>
      </c>
    </row>
    <row r="984" spans="1:8" ht="12.75" customHeight="1" x14ac:dyDescent="0.2">
      <c r="A984" s="154" t="s">
        <v>1327</v>
      </c>
      <c r="B984" s="149" t="s">
        <v>1330</v>
      </c>
      <c r="C984" s="51" t="s">
        <v>502</v>
      </c>
      <c r="D984" s="5">
        <f>D985+D986+D987+D988+D989</f>
        <v>9</v>
      </c>
      <c r="E984" s="5">
        <f>E985+E986+E987+E988+E989</f>
        <v>0</v>
      </c>
      <c r="F984" s="5">
        <f t="shared" ref="F984:H984" si="622">F985+F986+F987+F988+F989</f>
        <v>9</v>
      </c>
      <c r="G984" s="5">
        <f t="shared" si="622"/>
        <v>0</v>
      </c>
      <c r="H984" s="5">
        <f t="shared" si="622"/>
        <v>0</v>
      </c>
    </row>
    <row r="985" spans="1:8" ht="12.75" x14ac:dyDescent="0.2">
      <c r="A985" s="154"/>
      <c r="B985" s="149"/>
      <c r="C985" s="122" t="s">
        <v>503</v>
      </c>
      <c r="D985" s="6">
        <f>E985+F985+G985+H985</f>
        <v>0</v>
      </c>
      <c r="E985" s="6">
        <v>0</v>
      </c>
      <c r="F985" s="6">
        <v>0</v>
      </c>
      <c r="G985" s="6">
        <v>0</v>
      </c>
      <c r="H985" s="6">
        <v>0</v>
      </c>
    </row>
    <row r="986" spans="1:8" ht="12.75" x14ac:dyDescent="0.2">
      <c r="A986" s="154"/>
      <c r="B986" s="149"/>
      <c r="C986" s="122" t="s">
        <v>504</v>
      </c>
      <c r="D986" s="6">
        <f t="shared" ref="D986:D989" si="623">E986+F986+G986+H986</f>
        <v>0</v>
      </c>
      <c r="E986" s="6">
        <v>0</v>
      </c>
      <c r="F986" s="110">
        <v>0</v>
      </c>
      <c r="G986" s="6">
        <v>0</v>
      </c>
      <c r="H986" s="6">
        <v>0</v>
      </c>
    </row>
    <row r="987" spans="1:8" ht="12.75" x14ac:dyDescent="0.2">
      <c r="A987" s="154"/>
      <c r="B987" s="149"/>
      <c r="C987" s="122" t="s">
        <v>505</v>
      </c>
      <c r="D987" s="6">
        <f t="shared" si="623"/>
        <v>9</v>
      </c>
      <c r="E987" s="6">
        <v>0</v>
      </c>
      <c r="F987" s="6">
        <v>9</v>
      </c>
      <c r="G987" s="6">
        <v>0</v>
      </c>
      <c r="H987" s="6">
        <v>0</v>
      </c>
    </row>
    <row r="988" spans="1:8" ht="12.75" x14ac:dyDescent="0.2">
      <c r="A988" s="154"/>
      <c r="B988" s="149"/>
      <c r="C988" s="122" t="s">
        <v>506</v>
      </c>
      <c r="D988" s="6">
        <f t="shared" si="623"/>
        <v>0</v>
      </c>
      <c r="E988" s="6">
        <v>0</v>
      </c>
      <c r="F988" s="6">
        <v>0</v>
      </c>
      <c r="G988" s="6">
        <v>0</v>
      </c>
      <c r="H988" s="6">
        <v>0</v>
      </c>
    </row>
    <row r="989" spans="1:8" ht="12.75" x14ac:dyDescent="0.2">
      <c r="A989" s="154"/>
      <c r="B989" s="149"/>
      <c r="C989" s="122" t="s">
        <v>507</v>
      </c>
      <c r="D989" s="6">
        <f t="shared" si="623"/>
        <v>0</v>
      </c>
      <c r="E989" s="6">
        <v>0</v>
      </c>
      <c r="F989" s="6">
        <v>0</v>
      </c>
      <c r="G989" s="6">
        <v>0</v>
      </c>
      <c r="H989" s="6">
        <v>0</v>
      </c>
    </row>
    <row r="990" spans="1:8" ht="12.75" customHeight="1" x14ac:dyDescent="0.2">
      <c r="A990" s="154" t="s">
        <v>1328</v>
      </c>
      <c r="B990" s="149" t="s">
        <v>1556</v>
      </c>
      <c r="C990" s="51" t="s">
        <v>502</v>
      </c>
      <c r="D990" s="5">
        <f>D991+D992+D993+D994+D995</f>
        <v>8</v>
      </c>
      <c r="E990" s="5">
        <f>E991+E992+E993+E994+E995</f>
        <v>0</v>
      </c>
      <c r="F990" s="5">
        <f t="shared" ref="F990:H990" si="624">F991+F992+F993+F994+F995</f>
        <v>8</v>
      </c>
      <c r="G990" s="5">
        <f t="shared" si="624"/>
        <v>0</v>
      </c>
      <c r="H990" s="5">
        <f t="shared" si="624"/>
        <v>0</v>
      </c>
    </row>
    <row r="991" spans="1:8" ht="12.75" x14ac:dyDescent="0.2">
      <c r="A991" s="154"/>
      <c r="B991" s="149"/>
      <c r="C991" s="122" t="s">
        <v>503</v>
      </c>
      <c r="D991" s="6">
        <f>E991+F991+G991+H991</f>
        <v>0</v>
      </c>
      <c r="E991" s="6">
        <v>0</v>
      </c>
      <c r="F991" s="6">
        <v>0</v>
      </c>
      <c r="G991" s="6">
        <v>0</v>
      </c>
      <c r="H991" s="6">
        <v>0</v>
      </c>
    </row>
    <row r="992" spans="1:8" ht="12.75" x14ac:dyDescent="0.2">
      <c r="A992" s="154"/>
      <c r="B992" s="149"/>
      <c r="C992" s="122" t="s">
        <v>504</v>
      </c>
      <c r="D992" s="6">
        <f t="shared" ref="D992:D995" si="625">E992+F992+G992+H992</f>
        <v>0</v>
      </c>
      <c r="E992" s="6">
        <v>0</v>
      </c>
      <c r="F992" s="110">
        <v>0</v>
      </c>
      <c r="G992" s="6">
        <v>0</v>
      </c>
      <c r="H992" s="6">
        <v>0</v>
      </c>
    </row>
    <row r="993" spans="1:8" ht="12.75" x14ac:dyDescent="0.2">
      <c r="A993" s="154"/>
      <c r="B993" s="149"/>
      <c r="C993" s="122" t="s">
        <v>505</v>
      </c>
      <c r="D993" s="6">
        <f t="shared" si="625"/>
        <v>8</v>
      </c>
      <c r="E993" s="6">
        <v>0</v>
      </c>
      <c r="F993" s="6">
        <v>8</v>
      </c>
      <c r="G993" s="6">
        <v>0</v>
      </c>
      <c r="H993" s="6">
        <v>0</v>
      </c>
    </row>
    <row r="994" spans="1:8" ht="12.75" x14ac:dyDescent="0.2">
      <c r="A994" s="154"/>
      <c r="B994" s="149"/>
      <c r="C994" s="122" t="s">
        <v>506</v>
      </c>
      <c r="D994" s="6">
        <f t="shared" si="625"/>
        <v>0</v>
      </c>
      <c r="E994" s="6">
        <v>0</v>
      </c>
      <c r="F994" s="6">
        <v>0</v>
      </c>
      <c r="G994" s="6">
        <v>0</v>
      </c>
      <c r="H994" s="6">
        <v>0</v>
      </c>
    </row>
    <row r="995" spans="1:8" ht="12.75" x14ac:dyDescent="0.2">
      <c r="A995" s="154"/>
      <c r="B995" s="149"/>
      <c r="C995" s="122" t="s">
        <v>507</v>
      </c>
      <c r="D995" s="6">
        <f t="shared" si="625"/>
        <v>0</v>
      </c>
      <c r="E995" s="6">
        <v>0</v>
      </c>
      <c r="F995" s="6">
        <v>0</v>
      </c>
      <c r="G995" s="6">
        <v>0</v>
      </c>
      <c r="H995" s="6">
        <v>0</v>
      </c>
    </row>
    <row r="996" spans="1:8" ht="12.75" customHeight="1" x14ac:dyDescent="0.2">
      <c r="A996" s="154" t="s">
        <v>1329</v>
      </c>
      <c r="B996" s="149" t="s">
        <v>1331</v>
      </c>
      <c r="C996" s="51" t="s">
        <v>502</v>
      </c>
      <c r="D996" s="5">
        <f>D997+D998+D999+D1000+D1001</f>
        <v>50</v>
      </c>
      <c r="E996" s="5">
        <f>E997+E998+E999+E1000+E1001</f>
        <v>0</v>
      </c>
      <c r="F996" s="5">
        <f t="shared" ref="F996:H996" si="626">F997+F998+F999+F1000+F1001</f>
        <v>50</v>
      </c>
      <c r="G996" s="5">
        <f t="shared" si="626"/>
        <v>0</v>
      </c>
      <c r="H996" s="5">
        <f t="shared" si="626"/>
        <v>0</v>
      </c>
    </row>
    <row r="997" spans="1:8" ht="12.75" x14ac:dyDescent="0.2">
      <c r="A997" s="154"/>
      <c r="B997" s="149"/>
      <c r="C997" s="122" t="s">
        <v>503</v>
      </c>
      <c r="D997" s="6">
        <f>E997+F997+G997+H997</f>
        <v>0</v>
      </c>
      <c r="E997" s="6">
        <v>0</v>
      </c>
      <c r="F997" s="6">
        <v>0</v>
      </c>
      <c r="G997" s="6">
        <v>0</v>
      </c>
      <c r="H997" s="6">
        <v>0</v>
      </c>
    </row>
    <row r="998" spans="1:8" ht="12.75" x14ac:dyDescent="0.2">
      <c r="A998" s="154"/>
      <c r="B998" s="149"/>
      <c r="C998" s="122" t="s">
        <v>504</v>
      </c>
      <c r="D998" s="6">
        <f t="shared" ref="D998:D1001" si="627">E998+F998+G998+H998</f>
        <v>0</v>
      </c>
      <c r="E998" s="6">
        <v>0</v>
      </c>
      <c r="F998" s="110">
        <v>0</v>
      </c>
      <c r="G998" s="6">
        <v>0</v>
      </c>
      <c r="H998" s="6">
        <v>0</v>
      </c>
    </row>
    <row r="999" spans="1:8" ht="12.75" x14ac:dyDescent="0.2">
      <c r="A999" s="154"/>
      <c r="B999" s="149"/>
      <c r="C999" s="122" t="s">
        <v>505</v>
      </c>
      <c r="D999" s="6">
        <f t="shared" si="627"/>
        <v>50</v>
      </c>
      <c r="E999" s="6">
        <v>0</v>
      </c>
      <c r="F999" s="6">
        <v>50</v>
      </c>
      <c r="G999" s="6">
        <v>0</v>
      </c>
      <c r="H999" s="6">
        <v>0</v>
      </c>
    </row>
    <row r="1000" spans="1:8" ht="12.75" x14ac:dyDescent="0.2">
      <c r="A1000" s="154"/>
      <c r="B1000" s="149"/>
      <c r="C1000" s="122" t="s">
        <v>506</v>
      </c>
      <c r="D1000" s="6">
        <f t="shared" si="627"/>
        <v>0</v>
      </c>
      <c r="E1000" s="6">
        <v>0</v>
      </c>
      <c r="F1000" s="6">
        <v>0</v>
      </c>
      <c r="G1000" s="6">
        <v>0</v>
      </c>
      <c r="H1000" s="6">
        <v>0</v>
      </c>
    </row>
    <row r="1001" spans="1:8" ht="12.75" x14ac:dyDescent="0.2">
      <c r="A1001" s="154"/>
      <c r="B1001" s="149"/>
      <c r="C1001" s="122" t="s">
        <v>507</v>
      </c>
      <c r="D1001" s="6">
        <f t="shared" si="627"/>
        <v>0</v>
      </c>
      <c r="E1001" s="6">
        <v>0</v>
      </c>
      <c r="F1001" s="6">
        <v>0</v>
      </c>
      <c r="G1001" s="6">
        <v>0</v>
      </c>
      <c r="H1001" s="6">
        <v>0</v>
      </c>
    </row>
    <row r="1002" spans="1:8" ht="12.75" x14ac:dyDescent="0.2">
      <c r="A1002" s="154" t="s">
        <v>1337</v>
      </c>
      <c r="B1002" s="149" t="s">
        <v>1347</v>
      </c>
      <c r="C1002" s="51" t="s">
        <v>502</v>
      </c>
      <c r="D1002" s="5">
        <f>D1003+D1004+D1005+D1006+D1007</f>
        <v>251</v>
      </c>
      <c r="E1002" s="5">
        <f>E1003+E1004+E1005+E1006+E1007</f>
        <v>0</v>
      </c>
      <c r="F1002" s="70">
        <f t="shared" ref="F1002" si="628">F1003+F1004+F1005+F1006+F1007</f>
        <v>251</v>
      </c>
      <c r="G1002" s="5">
        <f t="shared" ref="G1002:H1002" si="629">G1003+G1004+G1005+G1006+G1007</f>
        <v>0</v>
      </c>
      <c r="H1002" s="5">
        <f t="shared" si="629"/>
        <v>0</v>
      </c>
    </row>
    <row r="1003" spans="1:8" ht="12.75" x14ac:dyDescent="0.2">
      <c r="A1003" s="154"/>
      <c r="B1003" s="149"/>
      <c r="C1003" s="122" t="s">
        <v>503</v>
      </c>
      <c r="D1003" s="6">
        <f>E1003+F1003+G1003+H1003</f>
        <v>0</v>
      </c>
      <c r="E1003" s="6">
        <v>0</v>
      </c>
      <c r="F1003" s="110">
        <v>0</v>
      </c>
      <c r="G1003" s="6">
        <v>0</v>
      </c>
      <c r="H1003" s="6">
        <v>0</v>
      </c>
    </row>
    <row r="1004" spans="1:8" ht="12.75" x14ac:dyDescent="0.2">
      <c r="A1004" s="154"/>
      <c r="B1004" s="149"/>
      <c r="C1004" s="122" t="s">
        <v>504</v>
      </c>
      <c r="D1004" s="6">
        <f t="shared" ref="D1004:D1007" si="630">E1004+F1004+G1004+H1004</f>
        <v>0</v>
      </c>
      <c r="E1004" s="6">
        <v>0</v>
      </c>
      <c r="F1004" s="110">
        <v>0</v>
      </c>
      <c r="G1004" s="6">
        <v>0</v>
      </c>
      <c r="H1004" s="6">
        <v>0</v>
      </c>
    </row>
    <row r="1005" spans="1:8" ht="12.75" x14ac:dyDescent="0.2">
      <c r="A1005" s="154"/>
      <c r="B1005" s="149"/>
      <c r="C1005" s="122" t="s">
        <v>505</v>
      </c>
      <c r="D1005" s="6">
        <f t="shared" si="630"/>
        <v>251</v>
      </c>
      <c r="E1005" s="6">
        <v>0</v>
      </c>
      <c r="F1005" s="110">
        <v>251</v>
      </c>
      <c r="G1005" s="6">
        <v>0</v>
      </c>
      <c r="H1005" s="6">
        <v>0</v>
      </c>
    </row>
    <row r="1006" spans="1:8" ht="12.75" x14ac:dyDescent="0.2">
      <c r="A1006" s="154"/>
      <c r="B1006" s="149"/>
      <c r="C1006" s="122" t="s">
        <v>506</v>
      </c>
      <c r="D1006" s="6">
        <f t="shared" si="630"/>
        <v>0</v>
      </c>
      <c r="E1006" s="6">
        <v>0</v>
      </c>
      <c r="F1006" s="110">
        <v>0</v>
      </c>
      <c r="G1006" s="6">
        <v>0</v>
      </c>
      <c r="H1006" s="6">
        <v>0</v>
      </c>
    </row>
    <row r="1007" spans="1:8" ht="12.75" x14ac:dyDescent="0.2">
      <c r="A1007" s="154"/>
      <c r="B1007" s="149"/>
      <c r="C1007" s="122" t="s">
        <v>507</v>
      </c>
      <c r="D1007" s="6">
        <f t="shared" si="630"/>
        <v>0</v>
      </c>
      <c r="E1007" s="6">
        <v>0</v>
      </c>
      <c r="F1007" s="110">
        <v>0</v>
      </c>
      <c r="G1007" s="6">
        <v>0</v>
      </c>
      <c r="H1007" s="6">
        <v>0</v>
      </c>
    </row>
    <row r="1008" spans="1:8" ht="12.75" x14ac:dyDescent="0.2">
      <c r="A1008" s="154" t="s">
        <v>1338</v>
      </c>
      <c r="B1008" s="155" t="s">
        <v>1348</v>
      </c>
      <c r="C1008" s="51" t="s">
        <v>502</v>
      </c>
      <c r="D1008" s="5">
        <f>D1009+D1010+D1011+D1012+D1013</f>
        <v>319.25</v>
      </c>
      <c r="E1008" s="5">
        <f>E1009+E1010+E1011+E1012+E1013</f>
        <v>0</v>
      </c>
      <c r="F1008" s="70">
        <f t="shared" ref="F1008" si="631">F1009+F1010+F1011+F1012+F1013</f>
        <v>319.25</v>
      </c>
      <c r="G1008" s="5">
        <f t="shared" ref="G1008:H1008" si="632">G1009+G1010+G1011+G1012+G1013</f>
        <v>0</v>
      </c>
      <c r="H1008" s="5">
        <f t="shared" si="632"/>
        <v>0</v>
      </c>
    </row>
    <row r="1009" spans="1:8" ht="12.75" x14ac:dyDescent="0.2">
      <c r="A1009" s="154"/>
      <c r="B1009" s="156"/>
      <c r="C1009" s="122" t="s">
        <v>503</v>
      </c>
      <c r="D1009" s="6">
        <f>E1009+F1009+G1009+H1009</f>
        <v>0</v>
      </c>
      <c r="E1009" s="6">
        <v>0</v>
      </c>
      <c r="F1009" s="110">
        <v>0</v>
      </c>
      <c r="G1009" s="6">
        <v>0</v>
      </c>
      <c r="H1009" s="6">
        <v>0</v>
      </c>
    </row>
    <row r="1010" spans="1:8" ht="12.75" x14ac:dyDescent="0.2">
      <c r="A1010" s="154"/>
      <c r="B1010" s="156"/>
      <c r="C1010" s="122" t="s">
        <v>504</v>
      </c>
      <c r="D1010" s="6">
        <f t="shared" ref="D1010:D1013" si="633">E1010+F1010+G1010+H1010</f>
        <v>0</v>
      </c>
      <c r="E1010" s="6">
        <v>0</v>
      </c>
      <c r="F1010" s="110">
        <v>0</v>
      </c>
      <c r="G1010" s="6">
        <v>0</v>
      </c>
      <c r="H1010" s="6">
        <v>0</v>
      </c>
    </row>
    <row r="1011" spans="1:8" ht="12.75" x14ac:dyDescent="0.2">
      <c r="A1011" s="154"/>
      <c r="B1011" s="156"/>
      <c r="C1011" s="122" t="s">
        <v>505</v>
      </c>
      <c r="D1011" s="6">
        <f t="shared" si="633"/>
        <v>319.25</v>
      </c>
      <c r="E1011" s="6">
        <v>0</v>
      </c>
      <c r="F1011" s="110">
        <v>319.25</v>
      </c>
      <c r="G1011" s="6">
        <v>0</v>
      </c>
      <c r="H1011" s="6">
        <v>0</v>
      </c>
    </row>
    <row r="1012" spans="1:8" ht="12.75" x14ac:dyDescent="0.2">
      <c r="A1012" s="154"/>
      <c r="B1012" s="156"/>
      <c r="C1012" s="122" t="s">
        <v>506</v>
      </c>
      <c r="D1012" s="6">
        <f t="shared" si="633"/>
        <v>0</v>
      </c>
      <c r="E1012" s="6">
        <v>0</v>
      </c>
      <c r="F1012" s="110">
        <v>0</v>
      </c>
      <c r="G1012" s="6">
        <v>0</v>
      </c>
      <c r="H1012" s="6">
        <v>0</v>
      </c>
    </row>
    <row r="1013" spans="1:8" ht="12.75" x14ac:dyDescent="0.2">
      <c r="A1013" s="154"/>
      <c r="B1013" s="179"/>
      <c r="C1013" s="122" t="s">
        <v>507</v>
      </c>
      <c r="D1013" s="6">
        <f t="shared" si="633"/>
        <v>0</v>
      </c>
      <c r="E1013" s="6">
        <v>0</v>
      </c>
      <c r="F1013" s="110">
        <v>0</v>
      </c>
      <c r="G1013" s="6">
        <v>0</v>
      </c>
      <c r="H1013" s="6">
        <v>0</v>
      </c>
    </row>
    <row r="1014" spans="1:8" ht="12.75" x14ac:dyDescent="0.2">
      <c r="A1014" s="154" t="s">
        <v>1339</v>
      </c>
      <c r="B1014" s="155" t="s">
        <v>1349</v>
      </c>
      <c r="C1014" s="51" t="s">
        <v>502</v>
      </c>
      <c r="D1014" s="5">
        <f>D1015+D1016+D1017+D1018+D1019</f>
        <v>430.75</v>
      </c>
      <c r="E1014" s="5">
        <f>E1015+E1016+E1017+E1018+E1019</f>
        <v>0</v>
      </c>
      <c r="F1014" s="70">
        <f t="shared" ref="F1014" si="634">F1015+F1016+F1017+F1018+F1019</f>
        <v>430.75</v>
      </c>
      <c r="G1014" s="5">
        <f t="shared" ref="G1014:H1014" si="635">G1015+G1016+G1017+G1018+G1019</f>
        <v>0</v>
      </c>
      <c r="H1014" s="5">
        <f t="shared" si="635"/>
        <v>0</v>
      </c>
    </row>
    <row r="1015" spans="1:8" ht="12.75" x14ac:dyDescent="0.2">
      <c r="A1015" s="154"/>
      <c r="B1015" s="156"/>
      <c r="C1015" s="122" t="s">
        <v>503</v>
      </c>
      <c r="D1015" s="6">
        <f>E1015+F1015+G1015+H1015</f>
        <v>0</v>
      </c>
      <c r="E1015" s="6">
        <v>0</v>
      </c>
      <c r="F1015" s="110">
        <v>0</v>
      </c>
      <c r="G1015" s="6">
        <v>0</v>
      </c>
      <c r="H1015" s="6">
        <v>0</v>
      </c>
    </row>
    <row r="1016" spans="1:8" ht="12.75" x14ac:dyDescent="0.2">
      <c r="A1016" s="154"/>
      <c r="B1016" s="156"/>
      <c r="C1016" s="122" t="s">
        <v>504</v>
      </c>
      <c r="D1016" s="6">
        <f t="shared" ref="D1016:D1019" si="636">E1016+F1016+G1016+H1016</f>
        <v>0</v>
      </c>
      <c r="E1016" s="6">
        <v>0</v>
      </c>
      <c r="F1016" s="110">
        <v>0</v>
      </c>
      <c r="G1016" s="6">
        <v>0</v>
      </c>
      <c r="H1016" s="6">
        <v>0</v>
      </c>
    </row>
    <row r="1017" spans="1:8" ht="12.75" x14ac:dyDescent="0.2">
      <c r="A1017" s="154"/>
      <c r="B1017" s="156"/>
      <c r="C1017" s="122" t="s">
        <v>505</v>
      </c>
      <c r="D1017" s="6">
        <f t="shared" si="636"/>
        <v>430.75</v>
      </c>
      <c r="E1017" s="6">
        <v>0</v>
      </c>
      <c r="F1017" s="110">
        <v>430.75</v>
      </c>
      <c r="G1017" s="6">
        <v>0</v>
      </c>
      <c r="H1017" s="6">
        <v>0</v>
      </c>
    </row>
    <row r="1018" spans="1:8" ht="12.75" x14ac:dyDescent="0.2">
      <c r="A1018" s="154"/>
      <c r="B1018" s="156"/>
      <c r="C1018" s="122" t="s">
        <v>506</v>
      </c>
      <c r="D1018" s="6">
        <f t="shared" si="636"/>
        <v>0</v>
      </c>
      <c r="E1018" s="6">
        <v>0</v>
      </c>
      <c r="F1018" s="110">
        <v>0</v>
      </c>
      <c r="G1018" s="6">
        <v>0</v>
      </c>
      <c r="H1018" s="6">
        <v>0</v>
      </c>
    </row>
    <row r="1019" spans="1:8" ht="12.75" x14ac:dyDescent="0.2">
      <c r="A1019" s="154"/>
      <c r="B1019" s="179"/>
      <c r="C1019" s="122" t="s">
        <v>507</v>
      </c>
      <c r="D1019" s="6">
        <f t="shared" si="636"/>
        <v>0</v>
      </c>
      <c r="E1019" s="6">
        <v>0</v>
      </c>
      <c r="F1019" s="110">
        <v>0</v>
      </c>
      <c r="G1019" s="6">
        <v>0</v>
      </c>
      <c r="H1019" s="6">
        <v>0</v>
      </c>
    </row>
    <row r="1020" spans="1:8" ht="12.75" x14ac:dyDescent="0.2">
      <c r="A1020" s="154" t="s">
        <v>1340</v>
      </c>
      <c r="B1020" s="155" t="s">
        <v>1350</v>
      </c>
      <c r="C1020" s="51" t="s">
        <v>502</v>
      </c>
      <c r="D1020" s="101">
        <f>D1021+D1022+D1023+D1024+D1025</f>
        <v>468.06</v>
      </c>
      <c r="E1020" s="5">
        <f>E1021+E1022+E1023+E1024+E1025</f>
        <v>0</v>
      </c>
      <c r="F1020" s="70">
        <f t="shared" ref="F1020" si="637">F1021+F1022+F1023+F1024+F1025</f>
        <v>468.06</v>
      </c>
      <c r="G1020" s="5">
        <f t="shared" ref="G1020:H1020" si="638">G1021+G1022+G1023+G1024+G1025</f>
        <v>0</v>
      </c>
      <c r="H1020" s="5">
        <f t="shared" si="638"/>
        <v>0</v>
      </c>
    </row>
    <row r="1021" spans="1:8" ht="12.75" x14ac:dyDescent="0.2">
      <c r="A1021" s="154"/>
      <c r="B1021" s="156"/>
      <c r="C1021" s="122" t="s">
        <v>503</v>
      </c>
      <c r="D1021" s="6">
        <f>E1021+F1021+G1021+H1021</f>
        <v>0</v>
      </c>
      <c r="E1021" s="6">
        <v>0</v>
      </c>
      <c r="F1021" s="110">
        <v>0</v>
      </c>
      <c r="G1021" s="6">
        <v>0</v>
      </c>
      <c r="H1021" s="6">
        <v>0</v>
      </c>
    </row>
    <row r="1022" spans="1:8" ht="12.75" x14ac:dyDescent="0.2">
      <c r="A1022" s="154"/>
      <c r="B1022" s="156"/>
      <c r="C1022" s="122" t="s">
        <v>504</v>
      </c>
      <c r="D1022" s="6">
        <f t="shared" ref="D1022:D1025" si="639">E1022+F1022+G1022+H1022</f>
        <v>0</v>
      </c>
      <c r="E1022" s="6">
        <v>0</v>
      </c>
      <c r="F1022" s="110">
        <v>0</v>
      </c>
      <c r="G1022" s="6">
        <v>0</v>
      </c>
      <c r="H1022" s="6">
        <v>0</v>
      </c>
    </row>
    <row r="1023" spans="1:8" ht="12.75" x14ac:dyDescent="0.2">
      <c r="A1023" s="154"/>
      <c r="B1023" s="156"/>
      <c r="C1023" s="122" t="s">
        <v>505</v>
      </c>
      <c r="D1023" s="102">
        <f t="shared" si="639"/>
        <v>468.06</v>
      </c>
      <c r="E1023" s="6">
        <v>0</v>
      </c>
      <c r="F1023" s="110">
        <v>468.06</v>
      </c>
      <c r="G1023" s="6">
        <v>0</v>
      </c>
      <c r="H1023" s="6">
        <v>0</v>
      </c>
    </row>
    <row r="1024" spans="1:8" ht="12.75" x14ac:dyDescent="0.2">
      <c r="A1024" s="154"/>
      <c r="B1024" s="156"/>
      <c r="C1024" s="122" t="s">
        <v>506</v>
      </c>
      <c r="D1024" s="6">
        <f t="shared" si="639"/>
        <v>0</v>
      </c>
      <c r="E1024" s="6">
        <v>0</v>
      </c>
      <c r="F1024" s="110">
        <v>0</v>
      </c>
      <c r="G1024" s="6">
        <v>0</v>
      </c>
      <c r="H1024" s="6">
        <v>0</v>
      </c>
    </row>
    <row r="1025" spans="1:8" ht="12.75" x14ac:dyDescent="0.2">
      <c r="A1025" s="154"/>
      <c r="B1025" s="179"/>
      <c r="C1025" s="122" t="s">
        <v>507</v>
      </c>
      <c r="D1025" s="6">
        <f t="shared" si="639"/>
        <v>0</v>
      </c>
      <c r="E1025" s="6">
        <v>0</v>
      </c>
      <c r="F1025" s="110">
        <v>0</v>
      </c>
      <c r="G1025" s="6">
        <v>0</v>
      </c>
      <c r="H1025" s="6">
        <v>0</v>
      </c>
    </row>
    <row r="1026" spans="1:8" ht="12.75" x14ac:dyDescent="0.2">
      <c r="A1026" s="154" t="s">
        <v>1341</v>
      </c>
      <c r="B1026" s="155" t="s">
        <v>1351</v>
      </c>
      <c r="C1026" s="51" t="s">
        <v>502</v>
      </c>
      <c r="D1026" s="5">
        <f>D1027+D1028+D1029+D1030+D1031</f>
        <v>236.62</v>
      </c>
      <c r="E1026" s="5">
        <f>E1027+E1028+E1029+E1030+E1031</f>
        <v>0</v>
      </c>
      <c r="F1026" s="70">
        <f t="shared" ref="F1026" si="640">F1027+F1028+F1029+F1030+F1031</f>
        <v>236.62</v>
      </c>
      <c r="G1026" s="5">
        <f t="shared" ref="G1026:H1026" si="641">G1027+G1028+G1029+G1030+G1031</f>
        <v>0</v>
      </c>
      <c r="H1026" s="5">
        <f t="shared" si="641"/>
        <v>0</v>
      </c>
    </row>
    <row r="1027" spans="1:8" ht="12.75" x14ac:dyDescent="0.2">
      <c r="A1027" s="154"/>
      <c r="B1027" s="156"/>
      <c r="C1027" s="122" t="s">
        <v>503</v>
      </c>
      <c r="D1027" s="6">
        <f>E1027+F1027+G1027+H1027</f>
        <v>0</v>
      </c>
      <c r="E1027" s="6">
        <v>0</v>
      </c>
      <c r="F1027" s="110">
        <v>0</v>
      </c>
      <c r="G1027" s="6">
        <v>0</v>
      </c>
      <c r="H1027" s="6">
        <v>0</v>
      </c>
    </row>
    <row r="1028" spans="1:8" ht="12.75" x14ac:dyDescent="0.2">
      <c r="A1028" s="154"/>
      <c r="B1028" s="156"/>
      <c r="C1028" s="122" t="s">
        <v>504</v>
      </c>
      <c r="D1028" s="6">
        <f t="shared" ref="D1028:D1031" si="642">E1028+F1028+G1028+H1028</f>
        <v>0</v>
      </c>
      <c r="E1028" s="6">
        <v>0</v>
      </c>
      <c r="F1028" s="110">
        <v>0</v>
      </c>
      <c r="G1028" s="6">
        <v>0</v>
      </c>
      <c r="H1028" s="6">
        <v>0</v>
      </c>
    </row>
    <row r="1029" spans="1:8" ht="12.75" x14ac:dyDescent="0.2">
      <c r="A1029" s="154"/>
      <c r="B1029" s="156"/>
      <c r="C1029" s="122" t="s">
        <v>505</v>
      </c>
      <c r="D1029" s="6">
        <f t="shared" si="642"/>
        <v>236.62</v>
      </c>
      <c r="E1029" s="6">
        <v>0</v>
      </c>
      <c r="F1029" s="110">
        <v>236.62</v>
      </c>
      <c r="G1029" s="6">
        <v>0</v>
      </c>
      <c r="H1029" s="6">
        <v>0</v>
      </c>
    </row>
    <row r="1030" spans="1:8" ht="12.75" x14ac:dyDescent="0.2">
      <c r="A1030" s="154"/>
      <c r="B1030" s="156"/>
      <c r="C1030" s="122" t="s">
        <v>506</v>
      </c>
      <c r="D1030" s="6">
        <f t="shared" si="642"/>
        <v>0</v>
      </c>
      <c r="E1030" s="6">
        <v>0</v>
      </c>
      <c r="F1030" s="110">
        <v>0</v>
      </c>
      <c r="G1030" s="6">
        <v>0</v>
      </c>
      <c r="H1030" s="6">
        <v>0</v>
      </c>
    </row>
    <row r="1031" spans="1:8" ht="12.75" x14ac:dyDescent="0.2">
      <c r="A1031" s="154"/>
      <c r="B1031" s="179"/>
      <c r="C1031" s="122" t="s">
        <v>507</v>
      </c>
      <c r="D1031" s="6">
        <f t="shared" si="642"/>
        <v>0</v>
      </c>
      <c r="E1031" s="6">
        <v>0</v>
      </c>
      <c r="F1031" s="110">
        <v>0</v>
      </c>
      <c r="G1031" s="6">
        <v>0</v>
      </c>
      <c r="H1031" s="6">
        <v>0</v>
      </c>
    </row>
    <row r="1032" spans="1:8" ht="12.75" x14ac:dyDescent="0.2">
      <c r="A1032" s="154" t="s">
        <v>1342</v>
      </c>
      <c r="B1032" s="155" t="s">
        <v>1352</v>
      </c>
      <c r="C1032" s="51" t="s">
        <v>502</v>
      </c>
      <c r="D1032" s="101">
        <f>D1033+D1034+D1035+D1036+D1037</f>
        <v>499.32</v>
      </c>
      <c r="E1032" s="5">
        <f>E1033+E1034+E1035+E1036+E1037</f>
        <v>0</v>
      </c>
      <c r="F1032" s="70">
        <f t="shared" ref="F1032" si="643">F1033+F1034+F1035+F1036+F1037</f>
        <v>499.32</v>
      </c>
      <c r="G1032" s="5">
        <f t="shared" ref="G1032:H1032" si="644">G1033+G1034+G1035+G1036+G1037</f>
        <v>0</v>
      </c>
      <c r="H1032" s="5">
        <f t="shared" si="644"/>
        <v>0</v>
      </c>
    </row>
    <row r="1033" spans="1:8" ht="12.75" x14ac:dyDescent="0.2">
      <c r="A1033" s="154"/>
      <c r="B1033" s="156"/>
      <c r="C1033" s="122" t="s">
        <v>503</v>
      </c>
      <c r="D1033" s="6">
        <f>E1033+F1033+G1033+H1033</f>
        <v>0</v>
      </c>
      <c r="E1033" s="6">
        <v>0</v>
      </c>
      <c r="F1033" s="110">
        <v>0</v>
      </c>
      <c r="G1033" s="6">
        <v>0</v>
      </c>
      <c r="H1033" s="6">
        <v>0</v>
      </c>
    </row>
    <row r="1034" spans="1:8" ht="12.75" x14ac:dyDescent="0.2">
      <c r="A1034" s="154"/>
      <c r="B1034" s="156"/>
      <c r="C1034" s="122" t="s">
        <v>504</v>
      </c>
      <c r="D1034" s="6">
        <f t="shared" ref="D1034:D1037" si="645">E1034+F1034+G1034+H1034</f>
        <v>0</v>
      </c>
      <c r="E1034" s="6">
        <v>0</v>
      </c>
      <c r="F1034" s="110">
        <v>0</v>
      </c>
      <c r="G1034" s="6">
        <v>0</v>
      </c>
      <c r="H1034" s="6">
        <v>0</v>
      </c>
    </row>
    <row r="1035" spans="1:8" ht="12.75" x14ac:dyDescent="0.2">
      <c r="A1035" s="154"/>
      <c r="B1035" s="156"/>
      <c r="C1035" s="122" t="s">
        <v>505</v>
      </c>
      <c r="D1035" s="102">
        <f t="shared" si="645"/>
        <v>499.32</v>
      </c>
      <c r="E1035" s="6">
        <v>0</v>
      </c>
      <c r="F1035" s="110">
        <v>499.32</v>
      </c>
      <c r="G1035" s="6">
        <v>0</v>
      </c>
      <c r="H1035" s="6">
        <v>0</v>
      </c>
    </row>
    <row r="1036" spans="1:8" ht="12.75" x14ac:dyDescent="0.2">
      <c r="A1036" s="154"/>
      <c r="B1036" s="156"/>
      <c r="C1036" s="122" t="s">
        <v>506</v>
      </c>
      <c r="D1036" s="6">
        <f t="shared" si="645"/>
        <v>0</v>
      </c>
      <c r="E1036" s="6">
        <v>0</v>
      </c>
      <c r="F1036" s="110">
        <v>0</v>
      </c>
      <c r="G1036" s="6">
        <v>0</v>
      </c>
      <c r="H1036" s="6">
        <v>0</v>
      </c>
    </row>
    <row r="1037" spans="1:8" ht="12.75" x14ac:dyDescent="0.2">
      <c r="A1037" s="154"/>
      <c r="B1037" s="179"/>
      <c r="C1037" s="122" t="s">
        <v>507</v>
      </c>
      <c r="D1037" s="6">
        <f t="shared" si="645"/>
        <v>0</v>
      </c>
      <c r="E1037" s="6">
        <v>0</v>
      </c>
      <c r="F1037" s="110">
        <v>0</v>
      </c>
      <c r="G1037" s="6">
        <v>0</v>
      </c>
      <c r="H1037" s="6">
        <v>0</v>
      </c>
    </row>
    <row r="1038" spans="1:8" ht="12.75" x14ac:dyDescent="0.2">
      <c r="A1038" s="154" t="s">
        <v>1343</v>
      </c>
      <c r="B1038" s="155" t="s">
        <v>1353</v>
      </c>
      <c r="C1038" s="51" t="s">
        <v>502</v>
      </c>
      <c r="D1038" s="5">
        <f>D1039+D1040+D1041+D1042+D1043</f>
        <v>264</v>
      </c>
      <c r="E1038" s="5">
        <f>E1039+E1040+E1041+E1042+E1043</f>
        <v>0</v>
      </c>
      <c r="F1038" s="5">
        <f t="shared" ref="F1038:H1038" si="646">F1039+F1040+F1041+F1042+F1043</f>
        <v>0</v>
      </c>
      <c r="G1038" s="5">
        <f t="shared" si="646"/>
        <v>0</v>
      </c>
      <c r="H1038" s="70">
        <f t="shared" si="646"/>
        <v>264</v>
      </c>
    </row>
    <row r="1039" spans="1:8" ht="12.75" x14ac:dyDescent="0.2">
      <c r="A1039" s="154"/>
      <c r="B1039" s="156"/>
      <c r="C1039" s="122" t="s">
        <v>503</v>
      </c>
      <c r="D1039" s="6">
        <f>E1039+F1039+G1039+H1039</f>
        <v>0</v>
      </c>
      <c r="E1039" s="6">
        <v>0</v>
      </c>
      <c r="F1039" s="6">
        <v>0</v>
      </c>
      <c r="G1039" s="6">
        <v>0</v>
      </c>
      <c r="H1039" s="110">
        <v>0</v>
      </c>
    </row>
    <row r="1040" spans="1:8" ht="12.75" x14ac:dyDescent="0.2">
      <c r="A1040" s="154"/>
      <c r="B1040" s="156"/>
      <c r="C1040" s="122" t="s">
        <v>504</v>
      </c>
      <c r="D1040" s="6">
        <f t="shared" ref="D1040:D1043" si="647">E1040+F1040+G1040+H1040</f>
        <v>0</v>
      </c>
      <c r="E1040" s="6">
        <v>0</v>
      </c>
      <c r="F1040" s="110">
        <v>0</v>
      </c>
      <c r="G1040" s="6">
        <v>0</v>
      </c>
      <c r="H1040" s="110">
        <v>0</v>
      </c>
    </row>
    <row r="1041" spans="1:8" ht="12.75" x14ac:dyDescent="0.2">
      <c r="A1041" s="154"/>
      <c r="B1041" s="156"/>
      <c r="C1041" s="122" t="s">
        <v>505</v>
      </c>
      <c r="D1041" s="6">
        <f t="shared" si="647"/>
        <v>264</v>
      </c>
      <c r="E1041" s="6">
        <v>0</v>
      </c>
      <c r="F1041" s="6">
        <v>0</v>
      </c>
      <c r="G1041" s="6">
        <v>0</v>
      </c>
      <c r="H1041" s="110">
        <v>264</v>
      </c>
    </row>
    <row r="1042" spans="1:8" ht="12.75" x14ac:dyDescent="0.2">
      <c r="A1042" s="154"/>
      <c r="B1042" s="156"/>
      <c r="C1042" s="122" t="s">
        <v>506</v>
      </c>
      <c r="D1042" s="6">
        <f t="shared" si="647"/>
        <v>0</v>
      </c>
      <c r="E1042" s="6">
        <v>0</v>
      </c>
      <c r="F1042" s="6">
        <v>0</v>
      </c>
      <c r="G1042" s="6">
        <v>0</v>
      </c>
      <c r="H1042" s="110">
        <v>0</v>
      </c>
    </row>
    <row r="1043" spans="1:8" ht="12.75" x14ac:dyDescent="0.2">
      <c r="A1043" s="154"/>
      <c r="B1043" s="179"/>
      <c r="C1043" s="122" t="s">
        <v>507</v>
      </c>
      <c r="D1043" s="6">
        <f t="shared" si="647"/>
        <v>0</v>
      </c>
      <c r="E1043" s="6">
        <v>0</v>
      </c>
      <c r="F1043" s="6">
        <v>0</v>
      </c>
      <c r="G1043" s="6">
        <v>0</v>
      </c>
      <c r="H1043" s="110">
        <v>0</v>
      </c>
    </row>
    <row r="1044" spans="1:8" ht="12.75" x14ac:dyDescent="0.2">
      <c r="A1044" s="154" t="s">
        <v>1344</v>
      </c>
      <c r="B1044" s="155" t="s">
        <v>1354</v>
      </c>
      <c r="C1044" s="51" t="s">
        <v>502</v>
      </c>
      <c r="D1044" s="5">
        <f>D1045+D1046+D1047+D1048+D1049</f>
        <v>200</v>
      </c>
      <c r="E1044" s="5">
        <f>E1045+E1046+E1047+E1048+E1049</f>
        <v>0</v>
      </c>
      <c r="F1044" s="5">
        <f t="shared" ref="F1044:H1044" si="648">F1045+F1046+F1047+F1048+F1049</f>
        <v>0</v>
      </c>
      <c r="G1044" s="5">
        <f t="shared" si="648"/>
        <v>0</v>
      </c>
      <c r="H1044" s="70">
        <f t="shared" si="648"/>
        <v>200</v>
      </c>
    </row>
    <row r="1045" spans="1:8" ht="12.75" x14ac:dyDescent="0.2">
      <c r="A1045" s="154"/>
      <c r="B1045" s="156"/>
      <c r="C1045" s="122" t="s">
        <v>503</v>
      </c>
      <c r="D1045" s="6">
        <f>E1045+F1045+G1045+H1045</f>
        <v>0</v>
      </c>
      <c r="E1045" s="6">
        <v>0</v>
      </c>
      <c r="F1045" s="6">
        <v>0</v>
      </c>
      <c r="G1045" s="6">
        <v>0</v>
      </c>
      <c r="H1045" s="110">
        <v>0</v>
      </c>
    </row>
    <row r="1046" spans="1:8" ht="12.75" x14ac:dyDescent="0.2">
      <c r="A1046" s="154"/>
      <c r="B1046" s="156"/>
      <c r="C1046" s="122" t="s">
        <v>504</v>
      </c>
      <c r="D1046" s="6">
        <f t="shared" ref="D1046:D1049" si="649">E1046+F1046+G1046+H1046</f>
        <v>0</v>
      </c>
      <c r="E1046" s="6">
        <v>0</v>
      </c>
      <c r="F1046" s="110">
        <v>0</v>
      </c>
      <c r="G1046" s="6">
        <v>0</v>
      </c>
      <c r="H1046" s="110">
        <v>0</v>
      </c>
    </row>
    <row r="1047" spans="1:8" ht="12.75" x14ac:dyDescent="0.2">
      <c r="A1047" s="154"/>
      <c r="B1047" s="156"/>
      <c r="C1047" s="122" t="s">
        <v>505</v>
      </c>
      <c r="D1047" s="6">
        <f t="shared" si="649"/>
        <v>200</v>
      </c>
      <c r="E1047" s="6">
        <v>0</v>
      </c>
      <c r="F1047" s="6">
        <v>0</v>
      </c>
      <c r="G1047" s="6">
        <v>0</v>
      </c>
      <c r="H1047" s="110">
        <v>200</v>
      </c>
    </row>
    <row r="1048" spans="1:8" ht="12.75" x14ac:dyDescent="0.2">
      <c r="A1048" s="154"/>
      <c r="B1048" s="156"/>
      <c r="C1048" s="122" t="s">
        <v>506</v>
      </c>
      <c r="D1048" s="6">
        <f t="shared" si="649"/>
        <v>0</v>
      </c>
      <c r="E1048" s="6">
        <v>0</v>
      </c>
      <c r="F1048" s="6">
        <v>0</v>
      </c>
      <c r="G1048" s="6">
        <v>0</v>
      </c>
      <c r="H1048" s="110">
        <v>0</v>
      </c>
    </row>
    <row r="1049" spans="1:8" ht="12.75" x14ac:dyDescent="0.2">
      <c r="A1049" s="154"/>
      <c r="B1049" s="179"/>
      <c r="C1049" s="122" t="s">
        <v>507</v>
      </c>
      <c r="D1049" s="6">
        <f t="shared" si="649"/>
        <v>0</v>
      </c>
      <c r="E1049" s="6">
        <v>0</v>
      </c>
      <c r="F1049" s="6">
        <v>0</v>
      </c>
      <c r="G1049" s="6">
        <v>0</v>
      </c>
      <c r="H1049" s="110">
        <v>0</v>
      </c>
    </row>
    <row r="1050" spans="1:8" ht="12.75" x14ac:dyDescent="0.2">
      <c r="A1050" s="154" t="s">
        <v>1345</v>
      </c>
      <c r="B1050" s="155" t="s">
        <v>1355</v>
      </c>
      <c r="C1050" s="51" t="s">
        <v>502</v>
      </c>
      <c r="D1050" s="5">
        <f>D1051+D1052+D1053+D1054+D1055</f>
        <v>250</v>
      </c>
      <c r="E1050" s="5">
        <f>E1051+E1052+E1053+E1054+E1055</f>
        <v>0</v>
      </c>
      <c r="F1050" s="5">
        <f t="shared" ref="F1050:H1050" si="650">F1051+F1052+F1053+F1054+F1055</f>
        <v>0</v>
      </c>
      <c r="G1050" s="5">
        <f t="shared" si="650"/>
        <v>0</v>
      </c>
      <c r="H1050" s="70">
        <f t="shared" si="650"/>
        <v>250</v>
      </c>
    </row>
    <row r="1051" spans="1:8" ht="12.75" x14ac:dyDescent="0.2">
      <c r="A1051" s="154"/>
      <c r="B1051" s="156"/>
      <c r="C1051" s="122" t="s">
        <v>503</v>
      </c>
      <c r="D1051" s="6">
        <f>E1051+F1051+G1051+H1051</f>
        <v>0</v>
      </c>
      <c r="E1051" s="6">
        <v>0</v>
      </c>
      <c r="F1051" s="6">
        <v>0</v>
      </c>
      <c r="G1051" s="6">
        <v>0</v>
      </c>
      <c r="H1051" s="110">
        <v>0</v>
      </c>
    </row>
    <row r="1052" spans="1:8" ht="12.75" x14ac:dyDescent="0.2">
      <c r="A1052" s="154"/>
      <c r="B1052" s="156"/>
      <c r="C1052" s="122" t="s">
        <v>504</v>
      </c>
      <c r="D1052" s="6">
        <f t="shared" ref="D1052:D1055" si="651">E1052+F1052+G1052+H1052</f>
        <v>0</v>
      </c>
      <c r="E1052" s="6">
        <v>0</v>
      </c>
      <c r="F1052" s="110">
        <v>0</v>
      </c>
      <c r="G1052" s="6">
        <v>0</v>
      </c>
      <c r="H1052" s="110">
        <v>0</v>
      </c>
    </row>
    <row r="1053" spans="1:8" ht="12.75" x14ac:dyDescent="0.2">
      <c r="A1053" s="154"/>
      <c r="B1053" s="156"/>
      <c r="C1053" s="122" t="s">
        <v>505</v>
      </c>
      <c r="D1053" s="6">
        <f t="shared" si="651"/>
        <v>250</v>
      </c>
      <c r="E1053" s="6">
        <v>0</v>
      </c>
      <c r="F1053" s="6">
        <v>0</v>
      </c>
      <c r="G1053" s="6">
        <v>0</v>
      </c>
      <c r="H1053" s="110">
        <v>250</v>
      </c>
    </row>
    <row r="1054" spans="1:8" ht="12.75" x14ac:dyDescent="0.2">
      <c r="A1054" s="154"/>
      <c r="B1054" s="156"/>
      <c r="C1054" s="122" t="s">
        <v>506</v>
      </c>
      <c r="D1054" s="6">
        <f t="shared" si="651"/>
        <v>0</v>
      </c>
      <c r="E1054" s="6">
        <v>0</v>
      </c>
      <c r="F1054" s="6">
        <v>0</v>
      </c>
      <c r="G1054" s="6">
        <v>0</v>
      </c>
      <c r="H1054" s="110">
        <v>0</v>
      </c>
    </row>
    <row r="1055" spans="1:8" ht="12.75" x14ac:dyDescent="0.2">
      <c r="A1055" s="154"/>
      <c r="B1055" s="179"/>
      <c r="C1055" s="122" t="s">
        <v>507</v>
      </c>
      <c r="D1055" s="6">
        <f t="shared" si="651"/>
        <v>0</v>
      </c>
      <c r="E1055" s="6">
        <v>0</v>
      </c>
      <c r="F1055" s="6">
        <v>0</v>
      </c>
      <c r="G1055" s="6">
        <v>0</v>
      </c>
      <c r="H1055" s="110">
        <v>0</v>
      </c>
    </row>
    <row r="1056" spans="1:8" ht="12.75" x14ac:dyDescent="0.2">
      <c r="A1056" s="154" t="s">
        <v>1346</v>
      </c>
      <c r="B1056" s="155" t="s">
        <v>1518</v>
      </c>
      <c r="C1056" s="51" t="s">
        <v>502</v>
      </c>
      <c r="D1056" s="5">
        <f>D1057+D1058+D1059+D1060+D1061</f>
        <v>228</v>
      </c>
      <c r="E1056" s="5">
        <f>E1057+E1058+E1059+E1060+E1061</f>
        <v>0</v>
      </c>
      <c r="F1056" s="5">
        <f t="shared" ref="F1056:H1056" si="652">F1057+F1058+F1059+F1060+F1061</f>
        <v>228</v>
      </c>
      <c r="G1056" s="5">
        <f t="shared" si="652"/>
        <v>0</v>
      </c>
      <c r="H1056" s="70">
        <f t="shared" si="652"/>
        <v>0</v>
      </c>
    </row>
    <row r="1057" spans="1:8" ht="12.75" x14ac:dyDescent="0.2">
      <c r="A1057" s="154"/>
      <c r="B1057" s="156"/>
      <c r="C1057" s="122" t="s">
        <v>503</v>
      </c>
      <c r="D1057" s="6">
        <f>E1057+F1057+G1057+H1057</f>
        <v>0</v>
      </c>
      <c r="E1057" s="6">
        <v>0</v>
      </c>
      <c r="F1057" s="6">
        <v>0</v>
      </c>
      <c r="G1057" s="6">
        <v>0</v>
      </c>
      <c r="H1057" s="110">
        <v>0</v>
      </c>
    </row>
    <row r="1058" spans="1:8" ht="12.75" x14ac:dyDescent="0.2">
      <c r="A1058" s="154"/>
      <c r="B1058" s="156"/>
      <c r="C1058" s="122" t="s">
        <v>504</v>
      </c>
      <c r="D1058" s="6">
        <f t="shared" ref="D1058:D1061" si="653">E1058+F1058+G1058+H1058</f>
        <v>0</v>
      </c>
      <c r="E1058" s="6">
        <v>0</v>
      </c>
      <c r="F1058" s="110">
        <v>0</v>
      </c>
      <c r="G1058" s="6">
        <v>0</v>
      </c>
      <c r="H1058" s="110">
        <v>0</v>
      </c>
    </row>
    <row r="1059" spans="1:8" ht="12.75" x14ac:dyDescent="0.2">
      <c r="A1059" s="154"/>
      <c r="B1059" s="156"/>
      <c r="C1059" s="122" t="s">
        <v>505</v>
      </c>
      <c r="D1059" s="6">
        <f t="shared" si="653"/>
        <v>228</v>
      </c>
      <c r="E1059" s="6">
        <v>0</v>
      </c>
      <c r="F1059" s="6">
        <v>228</v>
      </c>
      <c r="G1059" s="6">
        <v>0</v>
      </c>
      <c r="H1059" s="110">
        <v>0</v>
      </c>
    </row>
    <row r="1060" spans="1:8" ht="12.75" x14ac:dyDescent="0.2">
      <c r="A1060" s="154"/>
      <c r="B1060" s="156"/>
      <c r="C1060" s="122" t="s">
        <v>506</v>
      </c>
      <c r="D1060" s="6">
        <f t="shared" si="653"/>
        <v>0</v>
      </c>
      <c r="E1060" s="6">
        <v>0</v>
      </c>
      <c r="F1060" s="6">
        <v>0</v>
      </c>
      <c r="G1060" s="6">
        <v>0</v>
      </c>
      <c r="H1060" s="110">
        <v>0</v>
      </c>
    </row>
    <row r="1061" spans="1:8" ht="12.75" x14ac:dyDescent="0.2">
      <c r="A1061" s="154"/>
      <c r="B1061" s="156"/>
      <c r="C1061" s="122" t="s">
        <v>507</v>
      </c>
      <c r="D1061" s="6">
        <f t="shared" si="653"/>
        <v>0</v>
      </c>
      <c r="E1061" s="6">
        <v>0</v>
      </c>
      <c r="F1061" s="6">
        <v>0</v>
      </c>
      <c r="G1061" s="6">
        <v>0</v>
      </c>
      <c r="H1061" s="110">
        <v>0</v>
      </c>
    </row>
    <row r="1062" spans="1:8" ht="12.75" x14ac:dyDescent="0.2">
      <c r="A1062" s="154" t="s">
        <v>1520</v>
      </c>
      <c r="B1062" s="155" t="s">
        <v>1519</v>
      </c>
      <c r="C1062" s="51" t="s">
        <v>502</v>
      </c>
      <c r="D1062" s="5">
        <f>D1063+D1064+D1065+D1066+D1067</f>
        <v>252</v>
      </c>
      <c r="E1062" s="5">
        <f>E1063+E1064+E1065+E1066+E1067</f>
        <v>0</v>
      </c>
      <c r="F1062" s="5">
        <f t="shared" ref="F1062:H1062" si="654">F1063+F1064+F1065+F1066+F1067</f>
        <v>252</v>
      </c>
      <c r="G1062" s="5">
        <f t="shared" si="654"/>
        <v>0</v>
      </c>
      <c r="H1062" s="70">
        <f t="shared" si="654"/>
        <v>0</v>
      </c>
    </row>
    <row r="1063" spans="1:8" ht="12.75" x14ac:dyDescent="0.2">
      <c r="A1063" s="154"/>
      <c r="B1063" s="156"/>
      <c r="C1063" s="122" t="s">
        <v>503</v>
      </c>
      <c r="D1063" s="6">
        <f>E1063+F1063+G1063+H1063</f>
        <v>0</v>
      </c>
      <c r="E1063" s="6">
        <v>0</v>
      </c>
      <c r="F1063" s="6">
        <v>0</v>
      </c>
      <c r="G1063" s="6">
        <v>0</v>
      </c>
      <c r="H1063" s="110">
        <v>0</v>
      </c>
    </row>
    <row r="1064" spans="1:8" ht="12.75" x14ac:dyDescent="0.2">
      <c r="A1064" s="154"/>
      <c r="B1064" s="156"/>
      <c r="C1064" s="122" t="s">
        <v>504</v>
      </c>
      <c r="D1064" s="6">
        <f t="shared" ref="D1064:D1067" si="655">E1064+F1064+G1064+H1064</f>
        <v>0</v>
      </c>
      <c r="E1064" s="6">
        <v>0</v>
      </c>
      <c r="F1064" s="110">
        <v>0</v>
      </c>
      <c r="G1064" s="6">
        <v>0</v>
      </c>
      <c r="H1064" s="110">
        <v>0</v>
      </c>
    </row>
    <row r="1065" spans="1:8" ht="12.75" x14ac:dyDescent="0.2">
      <c r="A1065" s="154"/>
      <c r="B1065" s="156"/>
      <c r="C1065" s="122" t="s">
        <v>505</v>
      </c>
      <c r="D1065" s="6">
        <f t="shared" si="655"/>
        <v>252</v>
      </c>
      <c r="E1065" s="6">
        <v>0</v>
      </c>
      <c r="F1065" s="6">
        <v>252</v>
      </c>
      <c r="G1065" s="6">
        <v>0</v>
      </c>
      <c r="H1065" s="110">
        <v>0</v>
      </c>
    </row>
    <row r="1066" spans="1:8" ht="12.75" x14ac:dyDescent="0.2">
      <c r="A1066" s="154"/>
      <c r="B1066" s="156"/>
      <c r="C1066" s="122" t="s">
        <v>506</v>
      </c>
      <c r="D1066" s="6">
        <f t="shared" si="655"/>
        <v>0</v>
      </c>
      <c r="E1066" s="6">
        <v>0</v>
      </c>
      <c r="F1066" s="6">
        <v>0</v>
      </c>
      <c r="G1066" s="6">
        <v>0</v>
      </c>
      <c r="H1066" s="110">
        <v>0</v>
      </c>
    </row>
    <row r="1067" spans="1:8" ht="12.75" x14ac:dyDescent="0.2">
      <c r="A1067" s="154"/>
      <c r="B1067" s="156"/>
      <c r="C1067" s="122" t="s">
        <v>507</v>
      </c>
      <c r="D1067" s="6">
        <f t="shared" si="655"/>
        <v>0</v>
      </c>
      <c r="E1067" s="6">
        <v>0</v>
      </c>
      <c r="F1067" s="6">
        <v>0</v>
      </c>
      <c r="G1067" s="6">
        <v>0</v>
      </c>
      <c r="H1067" s="110">
        <v>0</v>
      </c>
    </row>
    <row r="1068" spans="1:8" ht="12.75" x14ac:dyDescent="0.2">
      <c r="A1068" s="154" t="s">
        <v>1557</v>
      </c>
      <c r="B1068" s="155" t="s">
        <v>1562</v>
      </c>
      <c r="C1068" s="51" t="s">
        <v>502</v>
      </c>
      <c r="D1068" s="5">
        <f>D1069+D1070+D1071+D1072+D1073</f>
        <v>366.5</v>
      </c>
      <c r="E1068" s="5">
        <f>E1069+E1070+E1071+E1072+E1073</f>
        <v>0</v>
      </c>
      <c r="F1068" s="5">
        <f t="shared" ref="F1068:H1068" si="656">F1069+F1070+F1071+F1072+F1073</f>
        <v>366.5</v>
      </c>
      <c r="G1068" s="5">
        <f t="shared" si="656"/>
        <v>0</v>
      </c>
      <c r="H1068" s="70">
        <f t="shared" si="656"/>
        <v>0</v>
      </c>
    </row>
    <row r="1069" spans="1:8" ht="12.75" x14ac:dyDescent="0.2">
      <c r="A1069" s="154"/>
      <c r="B1069" s="156"/>
      <c r="C1069" s="122" t="s">
        <v>503</v>
      </c>
      <c r="D1069" s="6">
        <f>E1069+F1069+G1069+H1069</f>
        <v>0</v>
      </c>
      <c r="E1069" s="6">
        <v>0</v>
      </c>
      <c r="F1069" s="6">
        <v>0</v>
      </c>
      <c r="G1069" s="6">
        <v>0</v>
      </c>
      <c r="H1069" s="110">
        <v>0</v>
      </c>
    </row>
    <row r="1070" spans="1:8" ht="12.75" x14ac:dyDescent="0.2">
      <c r="A1070" s="154"/>
      <c r="B1070" s="156"/>
      <c r="C1070" s="122" t="s">
        <v>504</v>
      </c>
      <c r="D1070" s="6">
        <f t="shared" ref="D1070:D1073" si="657">E1070+F1070+G1070+H1070</f>
        <v>0</v>
      </c>
      <c r="E1070" s="6">
        <v>0</v>
      </c>
      <c r="F1070" s="110">
        <v>0</v>
      </c>
      <c r="G1070" s="6">
        <v>0</v>
      </c>
      <c r="H1070" s="110">
        <v>0</v>
      </c>
    </row>
    <row r="1071" spans="1:8" ht="12.75" x14ac:dyDescent="0.2">
      <c r="A1071" s="154"/>
      <c r="B1071" s="156"/>
      <c r="C1071" s="122" t="s">
        <v>505</v>
      </c>
      <c r="D1071" s="6">
        <f t="shared" si="657"/>
        <v>366.5</v>
      </c>
      <c r="E1071" s="6">
        <v>0</v>
      </c>
      <c r="F1071" s="110">
        <v>366.5</v>
      </c>
      <c r="G1071" s="6">
        <v>0</v>
      </c>
      <c r="H1071" s="110">
        <v>0</v>
      </c>
    </row>
    <row r="1072" spans="1:8" ht="12.75" x14ac:dyDescent="0.2">
      <c r="A1072" s="154"/>
      <c r="B1072" s="156"/>
      <c r="C1072" s="122" t="s">
        <v>506</v>
      </c>
      <c r="D1072" s="6">
        <f t="shared" si="657"/>
        <v>0</v>
      </c>
      <c r="E1072" s="6">
        <v>0</v>
      </c>
      <c r="F1072" s="6">
        <v>0</v>
      </c>
      <c r="G1072" s="6">
        <v>0</v>
      </c>
      <c r="H1072" s="110">
        <v>0</v>
      </c>
    </row>
    <row r="1073" spans="1:8" ht="12.75" x14ac:dyDescent="0.2">
      <c r="A1073" s="154"/>
      <c r="B1073" s="156"/>
      <c r="C1073" s="122" t="s">
        <v>507</v>
      </c>
      <c r="D1073" s="6">
        <f t="shared" si="657"/>
        <v>0</v>
      </c>
      <c r="E1073" s="6">
        <v>0</v>
      </c>
      <c r="F1073" s="6">
        <v>0</v>
      </c>
      <c r="G1073" s="6">
        <v>0</v>
      </c>
      <c r="H1073" s="110">
        <v>0</v>
      </c>
    </row>
    <row r="1074" spans="1:8" ht="12.75" x14ac:dyDescent="0.2">
      <c r="A1074" s="154" t="s">
        <v>1558</v>
      </c>
      <c r="B1074" s="155" t="s">
        <v>1563</v>
      </c>
      <c r="C1074" s="51" t="s">
        <v>502</v>
      </c>
      <c r="D1074" s="5">
        <f>D1075+D1076+D1077+D1078+D1079</f>
        <v>900</v>
      </c>
      <c r="E1074" s="5">
        <f>E1075+E1076+E1077+E1078+E1079</f>
        <v>0</v>
      </c>
      <c r="F1074" s="5">
        <f t="shared" ref="F1074:H1074" si="658">F1075+F1076+F1077+F1078+F1079</f>
        <v>900</v>
      </c>
      <c r="G1074" s="5">
        <f t="shared" si="658"/>
        <v>0</v>
      </c>
      <c r="H1074" s="70">
        <f t="shared" si="658"/>
        <v>0</v>
      </c>
    </row>
    <row r="1075" spans="1:8" ht="12.75" x14ac:dyDescent="0.2">
      <c r="A1075" s="154"/>
      <c r="B1075" s="156"/>
      <c r="C1075" s="122" t="s">
        <v>503</v>
      </c>
      <c r="D1075" s="6">
        <f>E1075+F1075+G1075+H1075</f>
        <v>0</v>
      </c>
      <c r="E1075" s="6">
        <v>0</v>
      </c>
      <c r="F1075" s="6">
        <v>0</v>
      </c>
      <c r="G1075" s="6">
        <v>0</v>
      </c>
      <c r="H1075" s="110">
        <v>0</v>
      </c>
    </row>
    <row r="1076" spans="1:8" ht="12.75" x14ac:dyDescent="0.2">
      <c r="A1076" s="154"/>
      <c r="B1076" s="156"/>
      <c r="C1076" s="122" t="s">
        <v>504</v>
      </c>
      <c r="D1076" s="6">
        <f t="shared" ref="D1076:D1079" si="659">E1076+F1076+G1076+H1076</f>
        <v>0</v>
      </c>
      <c r="E1076" s="6">
        <v>0</v>
      </c>
      <c r="F1076" s="110">
        <v>0</v>
      </c>
      <c r="G1076" s="6">
        <v>0</v>
      </c>
      <c r="H1076" s="110">
        <v>0</v>
      </c>
    </row>
    <row r="1077" spans="1:8" ht="12.75" x14ac:dyDescent="0.2">
      <c r="A1077" s="154"/>
      <c r="B1077" s="156"/>
      <c r="C1077" s="122" t="s">
        <v>505</v>
      </c>
      <c r="D1077" s="6">
        <f t="shared" si="659"/>
        <v>900</v>
      </c>
      <c r="E1077" s="6">
        <v>0</v>
      </c>
      <c r="F1077" s="110">
        <v>900</v>
      </c>
      <c r="G1077" s="6">
        <v>0</v>
      </c>
      <c r="H1077" s="110">
        <v>0</v>
      </c>
    </row>
    <row r="1078" spans="1:8" ht="12.75" x14ac:dyDescent="0.2">
      <c r="A1078" s="154"/>
      <c r="B1078" s="156"/>
      <c r="C1078" s="122" t="s">
        <v>506</v>
      </c>
      <c r="D1078" s="6">
        <f t="shared" si="659"/>
        <v>0</v>
      </c>
      <c r="E1078" s="6">
        <v>0</v>
      </c>
      <c r="F1078" s="6">
        <v>0</v>
      </c>
      <c r="G1078" s="6">
        <v>0</v>
      </c>
      <c r="H1078" s="110">
        <v>0</v>
      </c>
    </row>
    <row r="1079" spans="1:8" ht="12.75" x14ac:dyDescent="0.2">
      <c r="A1079" s="154"/>
      <c r="B1079" s="156"/>
      <c r="C1079" s="122" t="s">
        <v>507</v>
      </c>
      <c r="D1079" s="6">
        <f t="shared" si="659"/>
        <v>0</v>
      </c>
      <c r="E1079" s="6">
        <v>0</v>
      </c>
      <c r="F1079" s="6">
        <v>0</v>
      </c>
      <c r="G1079" s="6">
        <v>0</v>
      </c>
      <c r="H1079" s="110">
        <v>0</v>
      </c>
    </row>
    <row r="1080" spans="1:8" ht="12.75" x14ac:dyDescent="0.2">
      <c r="A1080" s="154" t="s">
        <v>1559</v>
      </c>
      <c r="B1080" s="155" t="s">
        <v>1564</v>
      </c>
      <c r="C1080" s="51" t="s">
        <v>502</v>
      </c>
      <c r="D1080" s="5">
        <f>D1081+D1082+D1083+D1084+D1085</f>
        <v>240</v>
      </c>
      <c r="E1080" s="5">
        <f>E1081+E1082+E1083+E1084+E1085</f>
        <v>0</v>
      </c>
      <c r="F1080" s="5">
        <f t="shared" ref="F1080:H1080" si="660">F1081+F1082+F1083+F1084+F1085</f>
        <v>240</v>
      </c>
      <c r="G1080" s="5">
        <f t="shared" si="660"/>
        <v>0</v>
      </c>
      <c r="H1080" s="70">
        <f t="shared" si="660"/>
        <v>0</v>
      </c>
    </row>
    <row r="1081" spans="1:8" ht="12.75" x14ac:dyDescent="0.2">
      <c r="A1081" s="154"/>
      <c r="B1081" s="156"/>
      <c r="C1081" s="122" t="s">
        <v>503</v>
      </c>
      <c r="D1081" s="6">
        <f>E1081+F1081+G1081+H1081</f>
        <v>0</v>
      </c>
      <c r="E1081" s="6">
        <v>0</v>
      </c>
      <c r="F1081" s="6">
        <v>0</v>
      </c>
      <c r="G1081" s="6">
        <v>0</v>
      </c>
      <c r="H1081" s="110">
        <v>0</v>
      </c>
    </row>
    <row r="1082" spans="1:8" ht="12.75" x14ac:dyDescent="0.2">
      <c r="A1082" s="154"/>
      <c r="B1082" s="156"/>
      <c r="C1082" s="122" t="s">
        <v>504</v>
      </c>
      <c r="D1082" s="6">
        <f t="shared" ref="D1082:D1085" si="661">E1082+F1082+G1082+H1082</f>
        <v>0</v>
      </c>
      <c r="E1082" s="6">
        <v>0</v>
      </c>
      <c r="F1082" s="110">
        <v>0</v>
      </c>
      <c r="G1082" s="6">
        <v>0</v>
      </c>
      <c r="H1082" s="110">
        <v>0</v>
      </c>
    </row>
    <row r="1083" spans="1:8" ht="12.75" x14ac:dyDescent="0.2">
      <c r="A1083" s="154"/>
      <c r="B1083" s="156"/>
      <c r="C1083" s="122" t="s">
        <v>505</v>
      </c>
      <c r="D1083" s="6">
        <f t="shared" si="661"/>
        <v>240</v>
      </c>
      <c r="E1083" s="6">
        <v>0</v>
      </c>
      <c r="F1083" s="110">
        <v>240</v>
      </c>
      <c r="G1083" s="6">
        <v>0</v>
      </c>
      <c r="H1083" s="110">
        <v>0</v>
      </c>
    </row>
    <row r="1084" spans="1:8" ht="12.75" x14ac:dyDescent="0.2">
      <c r="A1084" s="154"/>
      <c r="B1084" s="156"/>
      <c r="C1084" s="122" t="s">
        <v>506</v>
      </c>
      <c r="D1084" s="6">
        <f t="shared" si="661"/>
        <v>0</v>
      </c>
      <c r="E1084" s="6">
        <v>0</v>
      </c>
      <c r="F1084" s="6">
        <v>0</v>
      </c>
      <c r="G1084" s="6">
        <v>0</v>
      </c>
      <c r="H1084" s="110">
        <v>0</v>
      </c>
    </row>
    <row r="1085" spans="1:8" ht="12.75" x14ac:dyDescent="0.2">
      <c r="A1085" s="154"/>
      <c r="B1085" s="156"/>
      <c r="C1085" s="122" t="s">
        <v>507</v>
      </c>
      <c r="D1085" s="6">
        <f t="shared" si="661"/>
        <v>0</v>
      </c>
      <c r="E1085" s="6">
        <v>0</v>
      </c>
      <c r="F1085" s="6">
        <v>0</v>
      </c>
      <c r="G1085" s="6">
        <v>0</v>
      </c>
      <c r="H1085" s="110">
        <v>0</v>
      </c>
    </row>
    <row r="1086" spans="1:8" ht="12.75" x14ac:dyDescent="0.2">
      <c r="A1086" s="154" t="s">
        <v>1560</v>
      </c>
      <c r="B1086" s="155" t="s">
        <v>1566</v>
      </c>
      <c r="C1086" s="51" t="s">
        <v>502</v>
      </c>
      <c r="D1086" s="5">
        <f>D1087+D1088+D1089+D1090+D1091</f>
        <v>200</v>
      </c>
      <c r="E1086" s="5">
        <f>E1087+E1088+E1089+E1090+E1091</f>
        <v>0</v>
      </c>
      <c r="F1086" s="5">
        <f t="shared" ref="F1086:H1086" si="662">F1087+F1088+F1089+F1090+F1091</f>
        <v>200</v>
      </c>
      <c r="G1086" s="5">
        <f t="shared" si="662"/>
        <v>0</v>
      </c>
      <c r="H1086" s="70">
        <f t="shared" si="662"/>
        <v>0</v>
      </c>
    </row>
    <row r="1087" spans="1:8" ht="12.75" x14ac:dyDescent="0.2">
      <c r="A1087" s="154"/>
      <c r="B1087" s="156"/>
      <c r="C1087" s="122" t="s">
        <v>503</v>
      </c>
      <c r="D1087" s="6">
        <f>E1087+F1087+G1087+H1087</f>
        <v>0</v>
      </c>
      <c r="E1087" s="6">
        <v>0</v>
      </c>
      <c r="F1087" s="6">
        <v>0</v>
      </c>
      <c r="G1087" s="6">
        <v>0</v>
      </c>
      <c r="H1087" s="110">
        <v>0</v>
      </c>
    </row>
    <row r="1088" spans="1:8" ht="12.75" x14ac:dyDescent="0.2">
      <c r="A1088" s="154"/>
      <c r="B1088" s="156"/>
      <c r="C1088" s="122" t="s">
        <v>504</v>
      </c>
      <c r="D1088" s="6">
        <f t="shared" ref="D1088:D1091" si="663">E1088+F1088+G1088+H1088</f>
        <v>0</v>
      </c>
      <c r="E1088" s="6">
        <v>0</v>
      </c>
      <c r="F1088" s="110">
        <v>0</v>
      </c>
      <c r="G1088" s="6">
        <v>0</v>
      </c>
      <c r="H1088" s="110">
        <v>0</v>
      </c>
    </row>
    <row r="1089" spans="1:8" ht="12.75" x14ac:dyDescent="0.2">
      <c r="A1089" s="154"/>
      <c r="B1089" s="156"/>
      <c r="C1089" s="122" t="s">
        <v>505</v>
      </c>
      <c r="D1089" s="6">
        <f t="shared" si="663"/>
        <v>200</v>
      </c>
      <c r="E1089" s="6">
        <v>0</v>
      </c>
      <c r="F1089" s="110">
        <v>200</v>
      </c>
      <c r="G1089" s="6">
        <v>0</v>
      </c>
      <c r="H1089" s="110">
        <v>0</v>
      </c>
    </row>
    <row r="1090" spans="1:8" ht="12.75" x14ac:dyDescent="0.2">
      <c r="A1090" s="154"/>
      <c r="B1090" s="156"/>
      <c r="C1090" s="122" t="s">
        <v>506</v>
      </c>
      <c r="D1090" s="6">
        <f t="shared" si="663"/>
        <v>0</v>
      </c>
      <c r="E1090" s="6">
        <v>0</v>
      </c>
      <c r="F1090" s="6">
        <v>0</v>
      </c>
      <c r="G1090" s="6">
        <v>0</v>
      </c>
      <c r="H1090" s="110">
        <v>0</v>
      </c>
    </row>
    <row r="1091" spans="1:8" ht="12.75" x14ac:dyDescent="0.2">
      <c r="A1091" s="154"/>
      <c r="B1091" s="156"/>
      <c r="C1091" s="122" t="s">
        <v>507</v>
      </c>
      <c r="D1091" s="6">
        <f t="shared" si="663"/>
        <v>0</v>
      </c>
      <c r="E1091" s="6">
        <v>0</v>
      </c>
      <c r="F1091" s="6">
        <v>0</v>
      </c>
      <c r="G1091" s="6">
        <v>0</v>
      </c>
      <c r="H1091" s="110">
        <v>0</v>
      </c>
    </row>
    <row r="1092" spans="1:8" ht="12.75" x14ac:dyDescent="0.2">
      <c r="A1092" s="154" t="s">
        <v>1561</v>
      </c>
      <c r="B1092" s="155" t="s">
        <v>1567</v>
      </c>
      <c r="C1092" s="51" t="s">
        <v>502</v>
      </c>
      <c r="D1092" s="5">
        <f>D1093+D1094+D1095+D1096+D1097</f>
        <v>260</v>
      </c>
      <c r="E1092" s="5">
        <f>E1093+E1094+E1095+E1096+E1097</f>
        <v>0</v>
      </c>
      <c r="F1092" s="5">
        <f t="shared" ref="F1092:H1092" si="664">F1093+F1094+F1095+F1096+F1097</f>
        <v>260</v>
      </c>
      <c r="G1092" s="5">
        <f t="shared" si="664"/>
        <v>0</v>
      </c>
      <c r="H1092" s="70">
        <f t="shared" si="664"/>
        <v>0</v>
      </c>
    </row>
    <row r="1093" spans="1:8" ht="12.75" x14ac:dyDescent="0.2">
      <c r="A1093" s="154"/>
      <c r="B1093" s="156"/>
      <c r="C1093" s="122" t="s">
        <v>503</v>
      </c>
      <c r="D1093" s="6">
        <f>E1093+F1093+G1093+H1093</f>
        <v>0</v>
      </c>
      <c r="E1093" s="6">
        <v>0</v>
      </c>
      <c r="F1093" s="6">
        <v>0</v>
      </c>
      <c r="G1093" s="6">
        <v>0</v>
      </c>
      <c r="H1093" s="110">
        <v>0</v>
      </c>
    </row>
    <row r="1094" spans="1:8" ht="12.75" x14ac:dyDescent="0.2">
      <c r="A1094" s="154"/>
      <c r="B1094" s="156"/>
      <c r="C1094" s="122" t="s">
        <v>504</v>
      </c>
      <c r="D1094" s="6">
        <f t="shared" ref="D1094:D1097" si="665">E1094+F1094+G1094+H1094</f>
        <v>0</v>
      </c>
      <c r="E1094" s="6">
        <v>0</v>
      </c>
      <c r="F1094" s="110">
        <v>0</v>
      </c>
      <c r="G1094" s="6">
        <v>0</v>
      </c>
      <c r="H1094" s="110">
        <v>0</v>
      </c>
    </row>
    <row r="1095" spans="1:8" ht="12.75" x14ac:dyDescent="0.2">
      <c r="A1095" s="154"/>
      <c r="B1095" s="156"/>
      <c r="C1095" s="122" t="s">
        <v>505</v>
      </c>
      <c r="D1095" s="6">
        <f t="shared" si="665"/>
        <v>260</v>
      </c>
      <c r="E1095" s="6">
        <v>0</v>
      </c>
      <c r="F1095" s="110">
        <v>260</v>
      </c>
      <c r="G1095" s="6">
        <v>0</v>
      </c>
      <c r="H1095" s="110">
        <v>0</v>
      </c>
    </row>
    <row r="1096" spans="1:8" ht="12.75" x14ac:dyDescent="0.2">
      <c r="A1096" s="154"/>
      <c r="B1096" s="156"/>
      <c r="C1096" s="122" t="s">
        <v>506</v>
      </c>
      <c r="D1096" s="6">
        <f t="shared" si="665"/>
        <v>0</v>
      </c>
      <c r="E1096" s="6">
        <v>0</v>
      </c>
      <c r="F1096" s="6">
        <v>0</v>
      </c>
      <c r="G1096" s="6">
        <v>0</v>
      </c>
      <c r="H1096" s="110">
        <v>0</v>
      </c>
    </row>
    <row r="1097" spans="1:8" ht="12.75" x14ac:dyDescent="0.2">
      <c r="A1097" s="154"/>
      <c r="B1097" s="156"/>
      <c r="C1097" s="122" t="s">
        <v>507</v>
      </c>
      <c r="D1097" s="6">
        <f t="shared" si="665"/>
        <v>0</v>
      </c>
      <c r="E1097" s="6">
        <v>0</v>
      </c>
      <c r="F1097" s="6">
        <v>0</v>
      </c>
      <c r="G1097" s="6">
        <v>0</v>
      </c>
      <c r="H1097" s="110">
        <v>0</v>
      </c>
    </row>
    <row r="1098" spans="1:8" ht="12.75" x14ac:dyDescent="0.2">
      <c r="A1098" s="154" t="s">
        <v>1565</v>
      </c>
      <c r="B1098" s="155" t="s">
        <v>1568</v>
      </c>
      <c r="C1098" s="51" t="s">
        <v>502</v>
      </c>
      <c r="D1098" s="5">
        <f>D1099+D1100+D1101+D1102+D1103</f>
        <v>200</v>
      </c>
      <c r="E1098" s="5">
        <f>E1099+E1100+E1101+E1102+E1103</f>
        <v>0</v>
      </c>
      <c r="F1098" s="5">
        <f t="shared" ref="F1098:H1098" si="666">F1099+F1100+F1101+F1102+F1103</f>
        <v>200</v>
      </c>
      <c r="G1098" s="5">
        <f t="shared" si="666"/>
        <v>0</v>
      </c>
      <c r="H1098" s="70">
        <f t="shared" si="666"/>
        <v>0</v>
      </c>
    </row>
    <row r="1099" spans="1:8" ht="12.75" x14ac:dyDescent="0.2">
      <c r="A1099" s="154"/>
      <c r="B1099" s="156"/>
      <c r="C1099" s="122" t="s">
        <v>503</v>
      </c>
      <c r="D1099" s="6">
        <f>E1099+F1099+G1099+H1099</f>
        <v>0</v>
      </c>
      <c r="E1099" s="6">
        <v>0</v>
      </c>
      <c r="F1099" s="6">
        <v>0</v>
      </c>
      <c r="G1099" s="6">
        <v>0</v>
      </c>
      <c r="H1099" s="110">
        <v>0</v>
      </c>
    </row>
    <row r="1100" spans="1:8" ht="12.75" x14ac:dyDescent="0.2">
      <c r="A1100" s="154"/>
      <c r="B1100" s="156"/>
      <c r="C1100" s="122" t="s">
        <v>504</v>
      </c>
      <c r="D1100" s="6">
        <f t="shared" ref="D1100:D1103" si="667">E1100+F1100+G1100+H1100</f>
        <v>0</v>
      </c>
      <c r="E1100" s="6">
        <v>0</v>
      </c>
      <c r="F1100" s="110">
        <v>0</v>
      </c>
      <c r="G1100" s="6">
        <v>0</v>
      </c>
      <c r="H1100" s="110">
        <v>0</v>
      </c>
    </row>
    <row r="1101" spans="1:8" ht="12.75" x14ac:dyDescent="0.2">
      <c r="A1101" s="154"/>
      <c r="B1101" s="156"/>
      <c r="C1101" s="122" t="s">
        <v>505</v>
      </c>
      <c r="D1101" s="6">
        <f t="shared" si="667"/>
        <v>200</v>
      </c>
      <c r="E1101" s="6">
        <v>0</v>
      </c>
      <c r="F1101" s="110">
        <v>200</v>
      </c>
      <c r="G1101" s="6">
        <v>0</v>
      </c>
      <c r="H1101" s="110">
        <v>0</v>
      </c>
    </row>
    <row r="1102" spans="1:8" ht="12.75" x14ac:dyDescent="0.2">
      <c r="A1102" s="154"/>
      <c r="B1102" s="156"/>
      <c r="C1102" s="122" t="s">
        <v>506</v>
      </c>
      <c r="D1102" s="6">
        <f t="shared" si="667"/>
        <v>0</v>
      </c>
      <c r="E1102" s="6">
        <v>0</v>
      </c>
      <c r="F1102" s="6">
        <v>0</v>
      </c>
      <c r="G1102" s="6">
        <v>0</v>
      </c>
      <c r="H1102" s="110">
        <v>0</v>
      </c>
    </row>
    <row r="1103" spans="1:8" ht="12.75" x14ac:dyDescent="0.2">
      <c r="A1103" s="154"/>
      <c r="B1103" s="156"/>
      <c r="C1103" s="122" t="s">
        <v>507</v>
      </c>
      <c r="D1103" s="6">
        <f t="shared" si="667"/>
        <v>0</v>
      </c>
      <c r="E1103" s="6">
        <v>0</v>
      </c>
      <c r="F1103" s="6">
        <v>0</v>
      </c>
      <c r="G1103" s="6">
        <v>0</v>
      </c>
      <c r="H1103" s="110">
        <v>0</v>
      </c>
    </row>
    <row r="1104" spans="1:8" ht="12.75" x14ac:dyDescent="0.2">
      <c r="A1104" s="154" t="s">
        <v>1569</v>
      </c>
      <c r="B1104" s="155" t="s">
        <v>1570</v>
      </c>
      <c r="C1104" s="51" t="s">
        <v>502</v>
      </c>
      <c r="D1104" s="5">
        <f>D1105+D1106+D1107+D1108+D1109</f>
        <v>100</v>
      </c>
      <c r="E1104" s="5">
        <f>E1105+E1106+E1107+E1108+E1109</f>
        <v>0</v>
      </c>
      <c r="F1104" s="5">
        <f t="shared" ref="F1104:H1104" si="668">F1105+F1106+F1107+F1108+F1109</f>
        <v>100</v>
      </c>
      <c r="G1104" s="5">
        <f t="shared" si="668"/>
        <v>0</v>
      </c>
      <c r="H1104" s="70">
        <f t="shared" si="668"/>
        <v>0</v>
      </c>
    </row>
    <row r="1105" spans="1:8" ht="12.75" x14ac:dyDescent="0.2">
      <c r="A1105" s="154"/>
      <c r="B1105" s="156"/>
      <c r="C1105" s="122" t="s">
        <v>503</v>
      </c>
      <c r="D1105" s="6">
        <f>E1105+F1105+G1105+H1105</f>
        <v>0</v>
      </c>
      <c r="E1105" s="6">
        <v>0</v>
      </c>
      <c r="F1105" s="6">
        <v>0</v>
      </c>
      <c r="G1105" s="6">
        <v>0</v>
      </c>
      <c r="H1105" s="110">
        <v>0</v>
      </c>
    </row>
    <row r="1106" spans="1:8" ht="12.75" x14ac:dyDescent="0.2">
      <c r="A1106" s="154"/>
      <c r="B1106" s="156"/>
      <c r="C1106" s="122" t="s">
        <v>504</v>
      </c>
      <c r="D1106" s="6">
        <f t="shared" ref="D1106:D1109" si="669">E1106+F1106+G1106+H1106</f>
        <v>0</v>
      </c>
      <c r="E1106" s="6">
        <v>0</v>
      </c>
      <c r="F1106" s="110">
        <v>0</v>
      </c>
      <c r="G1106" s="6">
        <v>0</v>
      </c>
      <c r="H1106" s="110">
        <v>0</v>
      </c>
    </row>
    <row r="1107" spans="1:8" ht="12.75" x14ac:dyDescent="0.2">
      <c r="A1107" s="154"/>
      <c r="B1107" s="156"/>
      <c r="C1107" s="122" t="s">
        <v>505</v>
      </c>
      <c r="D1107" s="6">
        <f t="shared" si="669"/>
        <v>100</v>
      </c>
      <c r="E1107" s="6">
        <v>0</v>
      </c>
      <c r="F1107" s="110">
        <v>100</v>
      </c>
      <c r="G1107" s="6">
        <v>0</v>
      </c>
      <c r="H1107" s="110">
        <v>0</v>
      </c>
    </row>
    <row r="1108" spans="1:8" ht="12.75" x14ac:dyDescent="0.2">
      <c r="A1108" s="154"/>
      <c r="B1108" s="156"/>
      <c r="C1108" s="122" t="s">
        <v>506</v>
      </c>
      <c r="D1108" s="6">
        <f t="shared" si="669"/>
        <v>0</v>
      </c>
      <c r="E1108" s="6">
        <v>0</v>
      </c>
      <c r="F1108" s="6">
        <v>0</v>
      </c>
      <c r="G1108" s="6">
        <v>0</v>
      </c>
      <c r="H1108" s="110">
        <v>0</v>
      </c>
    </row>
    <row r="1109" spans="1:8" ht="12.75" x14ac:dyDescent="0.2">
      <c r="A1109" s="154"/>
      <c r="B1109" s="179"/>
      <c r="C1109" s="122" t="s">
        <v>507</v>
      </c>
      <c r="D1109" s="6">
        <f t="shared" si="669"/>
        <v>0</v>
      </c>
      <c r="E1109" s="6">
        <v>0</v>
      </c>
      <c r="F1109" s="6">
        <v>0</v>
      </c>
      <c r="G1109" s="6">
        <v>0</v>
      </c>
      <c r="H1109" s="110">
        <v>0</v>
      </c>
    </row>
    <row r="1110" spans="1:8" s="20" customFormat="1" ht="15" x14ac:dyDescent="0.25">
      <c r="A1110" s="16" t="s">
        <v>539</v>
      </c>
      <c r="B1110" s="210" t="s">
        <v>237</v>
      </c>
      <c r="C1110" s="210"/>
      <c r="D1110" s="210"/>
      <c r="E1110" s="210"/>
      <c r="F1110" s="210"/>
      <c r="G1110" s="210"/>
      <c r="H1110" s="210"/>
    </row>
    <row r="1111" spans="1:8" ht="12.75" x14ac:dyDescent="0.2">
      <c r="A1111" s="122" t="s">
        <v>526</v>
      </c>
      <c r="B1111" s="115" t="s">
        <v>498</v>
      </c>
      <c r="C1111" s="178" t="s">
        <v>499</v>
      </c>
      <c r="D1111" s="178"/>
      <c r="E1111" s="178"/>
      <c r="F1111" s="178"/>
      <c r="G1111" s="178"/>
      <c r="H1111" s="178"/>
    </row>
    <row r="1112" spans="1:8" s="31" customFormat="1" ht="12.75" x14ac:dyDescent="0.2">
      <c r="A1112" s="207" t="s">
        <v>529</v>
      </c>
      <c r="B1112" s="208" t="s">
        <v>238</v>
      </c>
      <c r="C1112" s="121" t="s">
        <v>502</v>
      </c>
      <c r="D1112" s="29">
        <f>D1113+D1114+D1115+D1116+D1117</f>
        <v>4436.8</v>
      </c>
      <c r="E1112" s="29">
        <f>E1113+E1114+E1115+E1116+E1117</f>
        <v>0</v>
      </c>
      <c r="F1112" s="29">
        <f>F1113+F1114+F1115+F1116+F1117</f>
        <v>4436.8</v>
      </c>
      <c r="G1112" s="29">
        <f>G1113+G1114+G1115+G1116+G1117</f>
        <v>0</v>
      </c>
      <c r="H1112" s="29">
        <f>H1113+H1114+H1115+H1116+H1117</f>
        <v>0</v>
      </c>
    </row>
    <row r="1113" spans="1:8" s="31" customFormat="1" ht="12.75" x14ac:dyDescent="0.2">
      <c r="A1113" s="207"/>
      <c r="B1113" s="208"/>
      <c r="C1113" s="121" t="s">
        <v>503</v>
      </c>
      <c r="D1113" s="29">
        <f>D1119</f>
        <v>4436.8</v>
      </c>
      <c r="E1113" s="29">
        <f t="shared" ref="E1113:H1113" si="670">E1119</f>
        <v>0</v>
      </c>
      <c r="F1113" s="29">
        <f t="shared" si="670"/>
        <v>4436.8</v>
      </c>
      <c r="G1113" s="29">
        <f t="shared" si="670"/>
        <v>0</v>
      </c>
      <c r="H1113" s="29">
        <f t="shared" si="670"/>
        <v>0</v>
      </c>
    </row>
    <row r="1114" spans="1:8" s="31" customFormat="1" ht="12.75" x14ac:dyDescent="0.2">
      <c r="A1114" s="207"/>
      <c r="B1114" s="208"/>
      <c r="C1114" s="121" t="s">
        <v>504</v>
      </c>
      <c r="D1114" s="29">
        <f t="shared" ref="D1114:H1117" si="671">D1120</f>
        <v>0</v>
      </c>
      <c r="E1114" s="29">
        <f t="shared" si="671"/>
        <v>0</v>
      </c>
      <c r="F1114" s="29">
        <f t="shared" si="671"/>
        <v>0</v>
      </c>
      <c r="G1114" s="29">
        <f t="shared" si="671"/>
        <v>0</v>
      </c>
      <c r="H1114" s="29">
        <f t="shared" si="671"/>
        <v>0</v>
      </c>
    </row>
    <row r="1115" spans="1:8" s="31" customFormat="1" ht="12.75" x14ac:dyDescent="0.2">
      <c r="A1115" s="207"/>
      <c r="B1115" s="208"/>
      <c r="C1115" s="121" t="s">
        <v>505</v>
      </c>
      <c r="D1115" s="29">
        <f t="shared" si="671"/>
        <v>0</v>
      </c>
      <c r="E1115" s="29">
        <f t="shared" si="671"/>
        <v>0</v>
      </c>
      <c r="F1115" s="29">
        <f t="shared" si="671"/>
        <v>0</v>
      </c>
      <c r="G1115" s="29">
        <f t="shared" si="671"/>
        <v>0</v>
      </c>
      <c r="H1115" s="29">
        <f t="shared" si="671"/>
        <v>0</v>
      </c>
    </row>
    <row r="1116" spans="1:8" s="31" customFormat="1" ht="12.75" x14ac:dyDescent="0.2">
      <c r="A1116" s="207"/>
      <c r="B1116" s="208"/>
      <c r="C1116" s="121" t="s">
        <v>506</v>
      </c>
      <c r="D1116" s="29">
        <f t="shared" si="671"/>
        <v>0</v>
      </c>
      <c r="E1116" s="29">
        <f t="shared" si="671"/>
        <v>0</v>
      </c>
      <c r="F1116" s="29">
        <f t="shared" si="671"/>
        <v>0</v>
      </c>
      <c r="G1116" s="29">
        <f t="shared" si="671"/>
        <v>0</v>
      </c>
      <c r="H1116" s="29">
        <f t="shared" si="671"/>
        <v>0</v>
      </c>
    </row>
    <row r="1117" spans="1:8" s="31" customFormat="1" ht="12.75" x14ac:dyDescent="0.2">
      <c r="A1117" s="207"/>
      <c r="B1117" s="208"/>
      <c r="C1117" s="121" t="s">
        <v>507</v>
      </c>
      <c r="D1117" s="29">
        <f t="shared" si="671"/>
        <v>0</v>
      </c>
      <c r="E1117" s="29">
        <f t="shared" si="671"/>
        <v>0</v>
      </c>
      <c r="F1117" s="29">
        <f t="shared" si="671"/>
        <v>0</v>
      </c>
      <c r="G1117" s="29">
        <f t="shared" si="671"/>
        <v>0</v>
      </c>
      <c r="H1117" s="29">
        <f t="shared" si="671"/>
        <v>0</v>
      </c>
    </row>
    <row r="1118" spans="1:8" ht="12.75" x14ac:dyDescent="0.2">
      <c r="A1118" s="209" t="s">
        <v>391</v>
      </c>
      <c r="B1118" s="178" t="s">
        <v>239</v>
      </c>
      <c r="C1118" s="51" t="s">
        <v>502</v>
      </c>
      <c r="D1118" s="5">
        <f>D1119+D1120+D1121+D1122+D1123</f>
        <v>4436.8</v>
      </c>
      <c r="E1118" s="5">
        <f>E1119+E1120+E1121+E1122+E1123</f>
        <v>0</v>
      </c>
      <c r="F1118" s="5">
        <f>F1119+F1120+F1121+F1122+F1123</f>
        <v>4436.8</v>
      </c>
      <c r="G1118" s="5">
        <f>G1119+G1120+G1121+G1122+G1123</f>
        <v>0</v>
      </c>
      <c r="H1118" s="5">
        <f>H1119+H1120+H1121+H1122+H1123</f>
        <v>0</v>
      </c>
    </row>
    <row r="1119" spans="1:8" ht="12.75" x14ac:dyDescent="0.2">
      <c r="A1119" s="209"/>
      <c r="B1119" s="178"/>
      <c r="C1119" s="122" t="s">
        <v>503</v>
      </c>
      <c r="D1119" s="6">
        <v>4436.8</v>
      </c>
      <c r="E1119" s="60">
        <v>0</v>
      </c>
      <c r="F1119" s="50">
        <v>4436.8</v>
      </c>
      <c r="G1119" s="60">
        <v>0</v>
      </c>
      <c r="H1119" s="60">
        <v>0</v>
      </c>
    </row>
    <row r="1120" spans="1:8" ht="12.75" x14ac:dyDescent="0.2">
      <c r="A1120" s="209"/>
      <c r="B1120" s="178"/>
      <c r="C1120" s="122" t="s">
        <v>504</v>
      </c>
      <c r="D1120" s="60">
        <v>0</v>
      </c>
      <c r="E1120" s="60">
        <v>0</v>
      </c>
      <c r="F1120" s="60">
        <v>0</v>
      </c>
      <c r="G1120" s="60">
        <v>0</v>
      </c>
      <c r="H1120" s="60">
        <v>0</v>
      </c>
    </row>
    <row r="1121" spans="1:8" ht="12.75" x14ac:dyDescent="0.2">
      <c r="A1121" s="209"/>
      <c r="B1121" s="178"/>
      <c r="C1121" s="122" t="s">
        <v>505</v>
      </c>
      <c r="D1121" s="60">
        <v>0</v>
      </c>
      <c r="E1121" s="60">
        <v>0</v>
      </c>
      <c r="F1121" s="60">
        <v>0</v>
      </c>
      <c r="G1121" s="60">
        <v>0</v>
      </c>
      <c r="H1121" s="60">
        <v>0</v>
      </c>
    </row>
    <row r="1122" spans="1:8" ht="12.75" x14ac:dyDescent="0.2">
      <c r="A1122" s="209"/>
      <c r="B1122" s="178"/>
      <c r="C1122" s="122" t="s">
        <v>506</v>
      </c>
      <c r="D1122" s="60">
        <v>0</v>
      </c>
      <c r="E1122" s="60">
        <v>0</v>
      </c>
      <c r="F1122" s="60">
        <v>0</v>
      </c>
      <c r="G1122" s="60">
        <v>0</v>
      </c>
      <c r="H1122" s="60">
        <v>0</v>
      </c>
    </row>
    <row r="1123" spans="1:8" ht="12.75" x14ac:dyDescent="0.2">
      <c r="A1123" s="209"/>
      <c r="B1123" s="178"/>
      <c r="C1123" s="122" t="s">
        <v>507</v>
      </c>
      <c r="D1123" s="60">
        <v>0</v>
      </c>
      <c r="E1123" s="60">
        <v>0</v>
      </c>
      <c r="F1123" s="60">
        <v>0</v>
      </c>
      <c r="G1123" s="60">
        <v>0</v>
      </c>
      <c r="H1123" s="60">
        <v>0</v>
      </c>
    </row>
    <row r="1124" spans="1:8" s="20" customFormat="1" ht="30" customHeight="1" x14ac:dyDescent="0.25">
      <c r="A1124" s="16" t="s">
        <v>540</v>
      </c>
      <c r="B1124" s="210" t="s">
        <v>240</v>
      </c>
      <c r="C1124" s="210"/>
      <c r="D1124" s="210"/>
      <c r="E1124" s="210"/>
      <c r="F1124" s="210"/>
      <c r="G1124" s="210"/>
      <c r="H1124" s="210"/>
    </row>
    <row r="1125" spans="1:8" ht="12.75" x14ac:dyDescent="0.2">
      <c r="A1125" s="122" t="s">
        <v>436</v>
      </c>
      <c r="B1125" s="8" t="s">
        <v>498</v>
      </c>
      <c r="C1125" s="178" t="s">
        <v>499</v>
      </c>
      <c r="D1125" s="178"/>
      <c r="E1125" s="178"/>
      <c r="F1125" s="178"/>
      <c r="G1125" s="178"/>
      <c r="H1125" s="178"/>
    </row>
    <row r="1126" spans="1:8" s="30" customFormat="1" ht="12.75" x14ac:dyDescent="0.2">
      <c r="A1126" s="207" t="s">
        <v>459</v>
      </c>
      <c r="B1126" s="208" t="s">
        <v>241</v>
      </c>
      <c r="C1126" s="121" t="s">
        <v>502</v>
      </c>
      <c r="D1126" s="29">
        <f>D1127+D1128+D1129+D1130+D1131</f>
        <v>600</v>
      </c>
      <c r="E1126" s="29">
        <v>0</v>
      </c>
      <c r="F1126" s="29">
        <f>D1126</f>
        <v>600</v>
      </c>
      <c r="G1126" s="29">
        <f t="shared" ref="G1126" si="672">E1126</f>
        <v>0</v>
      </c>
      <c r="H1126" s="29">
        <v>0</v>
      </c>
    </row>
    <row r="1127" spans="1:8" s="30" customFormat="1" ht="12.75" x14ac:dyDescent="0.2">
      <c r="A1127" s="207"/>
      <c r="B1127" s="208"/>
      <c r="C1127" s="121" t="s">
        <v>503</v>
      </c>
      <c r="D1127" s="29">
        <f>D1133+D1139</f>
        <v>600</v>
      </c>
      <c r="E1127" s="29">
        <f t="shared" ref="E1127:H1127" si="673">E1133+E1139</f>
        <v>0</v>
      </c>
      <c r="F1127" s="29">
        <f t="shared" si="673"/>
        <v>600</v>
      </c>
      <c r="G1127" s="29">
        <f t="shared" si="673"/>
        <v>0</v>
      </c>
      <c r="H1127" s="29">
        <f t="shared" si="673"/>
        <v>0</v>
      </c>
    </row>
    <row r="1128" spans="1:8" s="30" customFormat="1" ht="12.75" x14ac:dyDescent="0.2">
      <c r="A1128" s="207"/>
      <c r="B1128" s="208"/>
      <c r="C1128" s="121" t="s">
        <v>504</v>
      </c>
      <c r="D1128" s="29">
        <f>D1134+D1140</f>
        <v>0</v>
      </c>
      <c r="E1128" s="29">
        <f t="shared" ref="E1128:H1128" si="674">E1134+E1140</f>
        <v>0</v>
      </c>
      <c r="F1128" s="29">
        <f t="shared" si="674"/>
        <v>0</v>
      </c>
      <c r="G1128" s="29">
        <f t="shared" si="674"/>
        <v>0</v>
      </c>
      <c r="H1128" s="29">
        <f t="shared" si="674"/>
        <v>0</v>
      </c>
    </row>
    <row r="1129" spans="1:8" s="30" customFormat="1" ht="12.75" x14ac:dyDescent="0.2">
      <c r="A1129" s="207"/>
      <c r="B1129" s="208"/>
      <c r="C1129" s="121" t="s">
        <v>505</v>
      </c>
      <c r="D1129" s="29">
        <f>D1135+D1141</f>
        <v>0</v>
      </c>
      <c r="E1129" s="29">
        <f t="shared" ref="E1129:H1129" si="675">E1135+E1141</f>
        <v>0</v>
      </c>
      <c r="F1129" s="29">
        <f t="shared" si="675"/>
        <v>0</v>
      </c>
      <c r="G1129" s="29">
        <f t="shared" si="675"/>
        <v>0</v>
      </c>
      <c r="H1129" s="29">
        <f t="shared" si="675"/>
        <v>0</v>
      </c>
    </row>
    <row r="1130" spans="1:8" s="30" customFormat="1" ht="12.75" x14ac:dyDescent="0.2">
      <c r="A1130" s="207"/>
      <c r="B1130" s="208"/>
      <c r="C1130" s="121" t="s">
        <v>506</v>
      </c>
      <c r="D1130" s="29">
        <f>D1136+D1142</f>
        <v>0</v>
      </c>
      <c r="E1130" s="29">
        <f t="shared" ref="E1130:H1130" si="676">E1136+E1142</f>
        <v>0</v>
      </c>
      <c r="F1130" s="29">
        <f t="shared" si="676"/>
        <v>0</v>
      </c>
      <c r="G1130" s="29">
        <f t="shared" si="676"/>
        <v>0</v>
      </c>
      <c r="H1130" s="29">
        <f t="shared" si="676"/>
        <v>0</v>
      </c>
    </row>
    <row r="1131" spans="1:8" s="30" customFormat="1" ht="12.75" x14ac:dyDescent="0.2">
      <c r="A1131" s="207"/>
      <c r="B1131" s="208"/>
      <c r="C1131" s="121" t="s">
        <v>507</v>
      </c>
      <c r="D1131" s="29">
        <f>D1137+D1143</f>
        <v>0</v>
      </c>
      <c r="E1131" s="29">
        <f t="shared" ref="E1131:H1131" si="677">E1137+E1143</f>
        <v>0</v>
      </c>
      <c r="F1131" s="29">
        <f t="shared" si="677"/>
        <v>0</v>
      </c>
      <c r="G1131" s="29">
        <f t="shared" si="677"/>
        <v>0</v>
      </c>
      <c r="H1131" s="29">
        <f t="shared" si="677"/>
        <v>0</v>
      </c>
    </row>
    <row r="1132" spans="1:8" ht="12.75" x14ac:dyDescent="0.2">
      <c r="A1132" s="209" t="s">
        <v>438</v>
      </c>
      <c r="B1132" s="178" t="s">
        <v>242</v>
      </c>
      <c r="C1132" s="51" t="s">
        <v>502</v>
      </c>
      <c r="D1132" s="9">
        <f>D1133</f>
        <v>300</v>
      </c>
      <c r="E1132" s="9">
        <v>0</v>
      </c>
      <c r="F1132" s="9">
        <f>D1132</f>
        <v>300</v>
      </c>
      <c r="G1132" s="9">
        <f t="shared" ref="G1132" si="678">E1132</f>
        <v>0</v>
      </c>
      <c r="H1132" s="9">
        <v>0</v>
      </c>
    </row>
    <row r="1133" spans="1:8" ht="12.75" x14ac:dyDescent="0.2">
      <c r="A1133" s="209"/>
      <c r="B1133" s="178"/>
      <c r="C1133" s="122" t="s">
        <v>503</v>
      </c>
      <c r="D1133" s="7">
        <v>300</v>
      </c>
      <c r="E1133" s="7">
        <v>0</v>
      </c>
      <c r="F1133" s="110">
        <v>300</v>
      </c>
      <c r="G1133" s="60">
        <v>0</v>
      </c>
      <c r="H1133" s="60">
        <v>0</v>
      </c>
    </row>
    <row r="1134" spans="1:8" ht="12.75" x14ac:dyDescent="0.2">
      <c r="A1134" s="209"/>
      <c r="B1134" s="178"/>
      <c r="C1134" s="122" t="s">
        <v>504</v>
      </c>
      <c r="D1134" s="7">
        <v>0</v>
      </c>
      <c r="E1134" s="7">
        <v>0</v>
      </c>
      <c r="F1134" s="60">
        <v>0</v>
      </c>
      <c r="G1134" s="60">
        <v>0</v>
      </c>
      <c r="H1134" s="60">
        <v>0</v>
      </c>
    </row>
    <row r="1135" spans="1:8" ht="12.75" x14ac:dyDescent="0.2">
      <c r="A1135" s="209"/>
      <c r="B1135" s="178"/>
      <c r="C1135" s="122" t="s">
        <v>505</v>
      </c>
      <c r="D1135" s="60">
        <v>0</v>
      </c>
      <c r="E1135" s="60">
        <v>0</v>
      </c>
      <c r="F1135" s="60">
        <v>0</v>
      </c>
      <c r="G1135" s="60">
        <v>0</v>
      </c>
      <c r="H1135" s="60">
        <v>0</v>
      </c>
    </row>
    <row r="1136" spans="1:8" ht="12.75" x14ac:dyDescent="0.2">
      <c r="A1136" s="209"/>
      <c r="B1136" s="178"/>
      <c r="C1136" s="122" t="s">
        <v>506</v>
      </c>
      <c r="D1136" s="60">
        <v>0</v>
      </c>
      <c r="E1136" s="60">
        <v>0</v>
      </c>
      <c r="F1136" s="60">
        <v>0</v>
      </c>
      <c r="G1136" s="60">
        <v>0</v>
      </c>
      <c r="H1136" s="60">
        <v>0</v>
      </c>
    </row>
    <row r="1137" spans="1:8" ht="12.75" x14ac:dyDescent="0.2">
      <c r="A1137" s="209"/>
      <c r="B1137" s="178"/>
      <c r="C1137" s="122" t="s">
        <v>507</v>
      </c>
      <c r="D1137" s="60">
        <v>0</v>
      </c>
      <c r="E1137" s="60">
        <v>0</v>
      </c>
      <c r="F1137" s="60">
        <v>0</v>
      </c>
      <c r="G1137" s="60">
        <v>0</v>
      </c>
      <c r="H1137" s="60">
        <v>0</v>
      </c>
    </row>
    <row r="1138" spans="1:8" ht="12.75" x14ac:dyDescent="0.2">
      <c r="A1138" s="209" t="s">
        <v>243</v>
      </c>
      <c r="B1138" s="178" t="s">
        <v>244</v>
      </c>
      <c r="C1138" s="51" t="s">
        <v>502</v>
      </c>
      <c r="D1138" s="9">
        <f>D1139</f>
        <v>300</v>
      </c>
      <c r="E1138" s="9">
        <v>0</v>
      </c>
      <c r="F1138" s="9">
        <f>D1138</f>
        <v>300</v>
      </c>
      <c r="G1138" s="9"/>
      <c r="H1138" s="7"/>
    </row>
    <row r="1139" spans="1:8" ht="12.75" x14ac:dyDescent="0.2">
      <c r="A1139" s="209"/>
      <c r="B1139" s="178"/>
      <c r="C1139" s="122" t="s">
        <v>503</v>
      </c>
      <c r="D1139" s="7">
        <v>300</v>
      </c>
      <c r="E1139" s="7">
        <v>0</v>
      </c>
      <c r="F1139" s="110">
        <v>300</v>
      </c>
      <c r="G1139" s="60">
        <v>0</v>
      </c>
      <c r="H1139" s="60">
        <v>0</v>
      </c>
    </row>
    <row r="1140" spans="1:8" ht="12.75" x14ac:dyDescent="0.2">
      <c r="A1140" s="209"/>
      <c r="B1140" s="178"/>
      <c r="C1140" s="122" t="s">
        <v>504</v>
      </c>
      <c r="D1140" s="7">
        <v>0</v>
      </c>
      <c r="E1140" s="7">
        <v>0</v>
      </c>
      <c r="F1140" s="60">
        <v>0</v>
      </c>
      <c r="G1140" s="60">
        <v>0</v>
      </c>
      <c r="H1140" s="60">
        <v>0</v>
      </c>
    </row>
    <row r="1141" spans="1:8" ht="12.75" x14ac:dyDescent="0.2">
      <c r="A1141" s="209"/>
      <c r="B1141" s="178"/>
      <c r="C1141" s="122" t="s">
        <v>505</v>
      </c>
      <c r="D1141" s="60">
        <v>0</v>
      </c>
      <c r="E1141" s="60">
        <v>0</v>
      </c>
      <c r="F1141" s="60">
        <v>0</v>
      </c>
      <c r="G1141" s="60">
        <v>0</v>
      </c>
      <c r="H1141" s="60">
        <v>0</v>
      </c>
    </row>
    <row r="1142" spans="1:8" ht="12.75" x14ac:dyDescent="0.2">
      <c r="A1142" s="209"/>
      <c r="B1142" s="178"/>
      <c r="C1142" s="122" t="s">
        <v>506</v>
      </c>
      <c r="D1142" s="60">
        <v>0</v>
      </c>
      <c r="E1142" s="60">
        <v>0</v>
      </c>
      <c r="F1142" s="60">
        <v>0</v>
      </c>
      <c r="G1142" s="60">
        <v>0</v>
      </c>
      <c r="H1142" s="60">
        <v>0</v>
      </c>
    </row>
    <row r="1143" spans="1:8" ht="12.75" x14ac:dyDescent="0.2">
      <c r="A1143" s="209"/>
      <c r="B1143" s="178"/>
      <c r="C1143" s="122" t="s">
        <v>507</v>
      </c>
      <c r="D1143" s="60">
        <v>0</v>
      </c>
      <c r="E1143" s="60">
        <v>0</v>
      </c>
      <c r="F1143" s="60">
        <v>0</v>
      </c>
      <c r="G1143" s="60">
        <v>0</v>
      </c>
      <c r="H1143" s="60">
        <v>0</v>
      </c>
    </row>
    <row r="1144" spans="1:8" s="20" customFormat="1" ht="30" customHeight="1" x14ac:dyDescent="0.25">
      <c r="A1144" s="16" t="s">
        <v>541</v>
      </c>
      <c r="B1144" s="210" t="s">
        <v>245</v>
      </c>
      <c r="C1144" s="210"/>
      <c r="D1144" s="210"/>
      <c r="E1144" s="210"/>
      <c r="F1144" s="210"/>
      <c r="G1144" s="210"/>
      <c r="H1144" s="210"/>
    </row>
    <row r="1145" spans="1:8" ht="12.75" x14ac:dyDescent="0.2">
      <c r="A1145" s="122" t="s">
        <v>440</v>
      </c>
      <c r="B1145" s="115" t="s">
        <v>498</v>
      </c>
      <c r="C1145" s="178" t="s">
        <v>499</v>
      </c>
      <c r="D1145" s="178"/>
      <c r="E1145" s="178"/>
      <c r="F1145" s="178"/>
      <c r="G1145" s="178"/>
      <c r="H1145" s="178"/>
    </row>
    <row r="1146" spans="1:8" s="31" customFormat="1" ht="12.75" x14ac:dyDescent="0.2">
      <c r="A1146" s="207" t="s">
        <v>442</v>
      </c>
      <c r="B1146" s="208" t="s">
        <v>246</v>
      </c>
      <c r="C1146" s="121" t="s">
        <v>502</v>
      </c>
      <c r="D1146" s="29">
        <f>D1147+D1148+D1149+D1150+D1151</f>
        <v>1464.9</v>
      </c>
      <c r="E1146" s="29">
        <f>E1152+E1158+E1164+E1170+E1176+E1182+E1188+E1194+E1200+E1206+E1212</f>
        <v>0</v>
      </c>
      <c r="F1146" s="29">
        <f t="shared" ref="F1146:H1147" si="679">F1152+F1158+F1164+F1170+F1176+F1182+F1188+F1194+F1200+F1206+F1212</f>
        <v>1464.8999999999999</v>
      </c>
      <c r="G1146" s="29">
        <f t="shared" si="679"/>
        <v>0</v>
      </c>
      <c r="H1146" s="29">
        <f t="shared" si="679"/>
        <v>0</v>
      </c>
    </row>
    <row r="1147" spans="1:8" s="31" customFormat="1" ht="12.75" x14ac:dyDescent="0.2">
      <c r="A1147" s="207"/>
      <c r="B1147" s="208"/>
      <c r="C1147" s="121" t="s">
        <v>503</v>
      </c>
      <c r="D1147" s="29">
        <f>D1153+D1159+D1165+D1177+D1183+D1189+D1195+D1201+D1207+D1213</f>
        <v>1200.0000000000002</v>
      </c>
      <c r="E1147" s="29">
        <f>E1153+E1159+E1165+E1171+E1177+E1183+E1189+E1195+E1201+E1207+E1213</f>
        <v>0</v>
      </c>
      <c r="F1147" s="29">
        <f t="shared" si="679"/>
        <v>1200.0000000000002</v>
      </c>
      <c r="G1147" s="29">
        <f t="shared" si="679"/>
        <v>0</v>
      </c>
      <c r="H1147" s="29">
        <f t="shared" si="679"/>
        <v>0</v>
      </c>
    </row>
    <row r="1148" spans="1:8" s="31" customFormat="1" ht="12.75" x14ac:dyDescent="0.2">
      <c r="A1148" s="207"/>
      <c r="B1148" s="208"/>
      <c r="C1148" s="121" t="s">
        <v>504</v>
      </c>
      <c r="D1148" s="29">
        <f>D1154+D1160+D1166+D1178+D1184+D1190+D1196+D1202+D1208+D1214</f>
        <v>264.89999999999998</v>
      </c>
      <c r="E1148" s="29">
        <f t="shared" ref="E1148:H1151" si="680">E1154+E1160+E1166+E1172+E1178+E1184+E1190+E1196+E1202+E1208+E1214</f>
        <v>0</v>
      </c>
      <c r="F1148" s="29">
        <f t="shared" si="680"/>
        <v>264.89999999999998</v>
      </c>
      <c r="G1148" s="29">
        <f t="shared" si="680"/>
        <v>0</v>
      </c>
      <c r="H1148" s="29">
        <f t="shared" si="680"/>
        <v>0</v>
      </c>
    </row>
    <row r="1149" spans="1:8" s="31" customFormat="1" ht="12.75" x14ac:dyDescent="0.2">
      <c r="A1149" s="207"/>
      <c r="B1149" s="208"/>
      <c r="C1149" s="121" t="s">
        <v>505</v>
      </c>
      <c r="D1149" s="29">
        <f>D1155+D1161+D1167+D1179+D1185+D1191+D1197+D1203+D1209+D1215</f>
        <v>0</v>
      </c>
      <c r="E1149" s="29">
        <f t="shared" si="680"/>
        <v>0</v>
      </c>
      <c r="F1149" s="29">
        <f t="shared" si="680"/>
        <v>0</v>
      </c>
      <c r="G1149" s="29">
        <f t="shared" si="680"/>
        <v>0</v>
      </c>
      <c r="H1149" s="29">
        <f t="shared" si="680"/>
        <v>0</v>
      </c>
    </row>
    <row r="1150" spans="1:8" s="31" customFormat="1" ht="12.75" x14ac:dyDescent="0.2">
      <c r="A1150" s="207"/>
      <c r="B1150" s="208"/>
      <c r="C1150" s="121" t="s">
        <v>506</v>
      </c>
      <c r="D1150" s="29">
        <f>D1156+D1162+D1168+D1180+D1186+D1192+D1198+D1204+D1210+D1216</f>
        <v>0</v>
      </c>
      <c r="E1150" s="29">
        <f t="shared" si="680"/>
        <v>0</v>
      </c>
      <c r="F1150" s="29">
        <f t="shared" si="680"/>
        <v>0</v>
      </c>
      <c r="G1150" s="29">
        <f t="shared" si="680"/>
        <v>0</v>
      </c>
      <c r="H1150" s="29">
        <f t="shared" si="680"/>
        <v>0</v>
      </c>
    </row>
    <row r="1151" spans="1:8" s="31" customFormat="1" ht="12.75" x14ac:dyDescent="0.2">
      <c r="A1151" s="207"/>
      <c r="B1151" s="208"/>
      <c r="C1151" s="121" t="s">
        <v>507</v>
      </c>
      <c r="D1151" s="29">
        <f>D1157+D1163+D1169+D1181+D1187+D1193+D1199+D1205+D1211+D1217</f>
        <v>0</v>
      </c>
      <c r="E1151" s="29">
        <f t="shared" si="680"/>
        <v>0</v>
      </c>
      <c r="F1151" s="29">
        <f t="shared" si="680"/>
        <v>0</v>
      </c>
      <c r="G1151" s="29">
        <f t="shared" si="680"/>
        <v>0</v>
      </c>
      <c r="H1151" s="29">
        <f t="shared" si="680"/>
        <v>0</v>
      </c>
    </row>
    <row r="1152" spans="1:8" ht="12.75" x14ac:dyDescent="0.2">
      <c r="A1152" s="209" t="s">
        <v>444</v>
      </c>
      <c r="B1152" s="178" t="s">
        <v>247</v>
      </c>
      <c r="C1152" s="51" t="s">
        <v>502</v>
      </c>
      <c r="D1152" s="5">
        <f>D1153+D1154+D1155+D1156+D1157</f>
        <v>122.1</v>
      </c>
      <c r="E1152" s="5">
        <f>E1153+E1154+E1155+E1156+E1157</f>
        <v>0</v>
      </c>
      <c r="F1152" s="5">
        <f>F1153+F1154+F1155+F1156+F1157</f>
        <v>122.1</v>
      </c>
      <c r="G1152" s="5">
        <f>G1153+G1154+G1155+G1156+G1157</f>
        <v>0</v>
      </c>
      <c r="H1152" s="5">
        <f>H1153+H1154+H1155+H1156+H1157</f>
        <v>0</v>
      </c>
    </row>
    <row r="1153" spans="1:8" ht="12.75" x14ac:dyDescent="0.2">
      <c r="A1153" s="209"/>
      <c r="B1153" s="178"/>
      <c r="C1153" s="122" t="s">
        <v>503</v>
      </c>
      <c r="D1153" s="6">
        <f>E1153+F1153+G1153+H1153</f>
        <v>122.1</v>
      </c>
      <c r="E1153" s="6">
        <v>0</v>
      </c>
      <c r="F1153" s="5">
        <v>122.1</v>
      </c>
      <c r="G1153" s="60">
        <v>0</v>
      </c>
      <c r="H1153" s="60">
        <v>0</v>
      </c>
    </row>
    <row r="1154" spans="1:8" ht="12.75" x14ac:dyDescent="0.2">
      <c r="A1154" s="209"/>
      <c r="B1154" s="178"/>
      <c r="C1154" s="122" t="s">
        <v>504</v>
      </c>
      <c r="D1154" s="6">
        <f t="shared" ref="D1154:D1217" si="681">E1154+F1154+G1154+H1154</f>
        <v>0</v>
      </c>
      <c r="E1154" s="60">
        <v>0</v>
      </c>
      <c r="F1154" s="60">
        <v>0</v>
      </c>
      <c r="G1154" s="60">
        <v>0</v>
      </c>
      <c r="H1154" s="60">
        <v>0</v>
      </c>
    </row>
    <row r="1155" spans="1:8" ht="12.75" x14ac:dyDescent="0.2">
      <c r="A1155" s="209"/>
      <c r="B1155" s="178"/>
      <c r="C1155" s="122" t="s">
        <v>505</v>
      </c>
      <c r="D1155" s="6">
        <f t="shared" si="681"/>
        <v>0</v>
      </c>
      <c r="E1155" s="60">
        <v>0</v>
      </c>
      <c r="F1155" s="60">
        <v>0</v>
      </c>
      <c r="G1155" s="60">
        <v>0</v>
      </c>
      <c r="H1155" s="60">
        <v>0</v>
      </c>
    </row>
    <row r="1156" spans="1:8" ht="12.75" x14ac:dyDescent="0.2">
      <c r="A1156" s="209"/>
      <c r="B1156" s="178"/>
      <c r="C1156" s="122" t="s">
        <v>506</v>
      </c>
      <c r="D1156" s="6">
        <f t="shared" si="681"/>
        <v>0</v>
      </c>
      <c r="E1156" s="60">
        <v>0</v>
      </c>
      <c r="F1156" s="60">
        <v>0</v>
      </c>
      <c r="G1156" s="60">
        <v>0</v>
      </c>
      <c r="H1156" s="60">
        <v>0</v>
      </c>
    </row>
    <row r="1157" spans="1:8" ht="12.75" x14ac:dyDescent="0.2">
      <c r="A1157" s="209"/>
      <c r="B1157" s="178"/>
      <c r="C1157" s="122" t="s">
        <v>507</v>
      </c>
      <c r="D1157" s="6">
        <f t="shared" si="681"/>
        <v>0</v>
      </c>
      <c r="E1157" s="60">
        <v>0</v>
      </c>
      <c r="F1157" s="60">
        <v>0</v>
      </c>
      <c r="G1157" s="60">
        <v>0</v>
      </c>
      <c r="H1157" s="60">
        <v>0</v>
      </c>
    </row>
    <row r="1158" spans="1:8" ht="12.75" x14ac:dyDescent="0.2">
      <c r="A1158" s="209" t="s">
        <v>687</v>
      </c>
      <c r="B1158" s="178" t="s">
        <v>248</v>
      </c>
      <c r="C1158" s="51" t="s">
        <v>502</v>
      </c>
      <c r="D1158" s="5">
        <f>D1159+D1160+D1161+D1162+D1163</f>
        <v>101.7</v>
      </c>
      <c r="E1158" s="5">
        <f>E1159+E1160+E1161+E1162+E1163</f>
        <v>0</v>
      </c>
      <c r="F1158" s="5">
        <f>F1159+F1160+F1161+F1162+F1163</f>
        <v>101.7</v>
      </c>
      <c r="G1158" s="5">
        <f>G1159+G1160+G1161+G1162+G1163</f>
        <v>0</v>
      </c>
      <c r="H1158" s="5">
        <f>H1159+H1160+H1161+H1162+H1163</f>
        <v>0</v>
      </c>
    </row>
    <row r="1159" spans="1:8" ht="12.75" x14ac:dyDescent="0.2">
      <c r="A1159" s="209"/>
      <c r="B1159" s="178"/>
      <c r="C1159" s="122" t="s">
        <v>503</v>
      </c>
      <c r="D1159" s="6">
        <f>E1159+F1159+G1159+H1159</f>
        <v>101.7</v>
      </c>
      <c r="E1159" s="60">
        <v>0</v>
      </c>
      <c r="F1159" s="5">
        <v>101.7</v>
      </c>
      <c r="G1159" s="60">
        <v>0</v>
      </c>
      <c r="H1159" s="60">
        <v>0</v>
      </c>
    </row>
    <row r="1160" spans="1:8" ht="12.75" x14ac:dyDescent="0.2">
      <c r="A1160" s="209"/>
      <c r="B1160" s="178"/>
      <c r="C1160" s="122" t="s">
        <v>504</v>
      </c>
      <c r="D1160" s="6">
        <f t="shared" si="681"/>
        <v>0</v>
      </c>
      <c r="E1160" s="60">
        <v>0</v>
      </c>
      <c r="F1160" s="60">
        <v>0</v>
      </c>
      <c r="G1160" s="60">
        <v>0</v>
      </c>
      <c r="H1160" s="60">
        <v>0</v>
      </c>
    </row>
    <row r="1161" spans="1:8" ht="12.75" x14ac:dyDescent="0.2">
      <c r="A1161" s="209"/>
      <c r="B1161" s="178"/>
      <c r="C1161" s="122" t="s">
        <v>505</v>
      </c>
      <c r="D1161" s="6">
        <f t="shared" si="681"/>
        <v>0</v>
      </c>
      <c r="E1161" s="60">
        <v>0</v>
      </c>
      <c r="F1161" s="60">
        <v>0</v>
      </c>
      <c r="G1161" s="60">
        <v>0</v>
      </c>
      <c r="H1161" s="60">
        <v>0</v>
      </c>
    </row>
    <row r="1162" spans="1:8" ht="12.75" x14ac:dyDescent="0.2">
      <c r="A1162" s="209"/>
      <c r="B1162" s="178"/>
      <c r="C1162" s="122" t="s">
        <v>506</v>
      </c>
      <c r="D1162" s="6">
        <f t="shared" si="681"/>
        <v>0</v>
      </c>
      <c r="E1162" s="60">
        <v>0</v>
      </c>
      <c r="F1162" s="60">
        <v>0</v>
      </c>
      <c r="G1162" s="60">
        <v>0</v>
      </c>
      <c r="H1162" s="60">
        <v>0</v>
      </c>
    </row>
    <row r="1163" spans="1:8" ht="12.75" x14ac:dyDescent="0.2">
      <c r="A1163" s="209"/>
      <c r="B1163" s="178"/>
      <c r="C1163" s="122" t="s">
        <v>507</v>
      </c>
      <c r="D1163" s="6">
        <f t="shared" si="681"/>
        <v>0</v>
      </c>
      <c r="E1163" s="60">
        <v>0</v>
      </c>
      <c r="F1163" s="60">
        <v>0</v>
      </c>
      <c r="G1163" s="60">
        <v>0</v>
      </c>
      <c r="H1163" s="60">
        <v>0</v>
      </c>
    </row>
    <row r="1164" spans="1:8" ht="12.75" x14ac:dyDescent="0.2">
      <c r="A1164" s="209" t="s">
        <v>689</v>
      </c>
      <c r="B1164" s="178" t="s">
        <v>249</v>
      </c>
      <c r="C1164" s="51" t="s">
        <v>502</v>
      </c>
      <c r="D1164" s="5">
        <f>D1165+D1166+D1167+D1168+D1169</f>
        <v>223.8</v>
      </c>
      <c r="E1164" s="5">
        <f>E1165+E1166+E1167+E1168+E1169</f>
        <v>0</v>
      </c>
      <c r="F1164" s="5">
        <f>F1165+F1166+F1167+F1168+F1169</f>
        <v>223.8</v>
      </c>
      <c r="G1164" s="5">
        <f>G1165+G1166+G1167+G1168+G1169</f>
        <v>0</v>
      </c>
      <c r="H1164" s="5">
        <f>H1165+H1166+H1167+H1168+H1169</f>
        <v>0</v>
      </c>
    </row>
    <row r="1165" spans="1:8" ht="12.75" x14ac:dyDescent="0.2">
      <c r="A1165" s="209"/>
      <c r="B1165" s="178"/>
      <c r="C1165" s="122" t="s">
        <v>503</v>
      </c>
      <c r="D1165" s="6">
        <f>E1165+F1165+G1165+H1165</f>
        <v>223.8</v>
      </c>
      <c r="E1165" s="60">
        <v>0</v>
      </c>
      <c r="F1165" s="5">
        <v>223.8</v>
      </c>
      <c r="G1165" s="60">
        <v>0</v>
      </c>
      <c r="H1165" s="60">
        <v>0</v>
      </c>
    </row>
    <row r="1166" spans="1:8" ht="12.75" x14ac:dyDescent="0.2">
      <c r="A1166" s="209"/>
      <c r="B1166" s="178"/>
      <c r="C1166" s="122" t="s">
        <v>504</v>
      </c>
      <c r="D1166" s="6">
        <f t="shared" si="681"/>
        <v>0</v>
      </c>
      <c r="E1166" s="60">
        <v>0</v>
      </c>
      <c r="F1166" s="60">
        <v>0</v>
      </c>
      <c r="G1166" s="60">
        <v>0</v>
      </c>
      <c r="H1166" s="60">
        <v>0</v>
      </c>
    </row>
    <row r="1167" spans="1:8" ht="12.75" x14ac:dyDescent="0.2">
      <c r="A1167" s="209"/>
      <c r="B1167" s="178"/>
      <c r="C1167" s="122" t="s">
        <v>505</v>
      </c>
      <c r="D1167" s="6">
        <f t="shared" si="681"/>
        <v>0</v>
      </c>
      <c r="E1167" s="60">
        <v>0</v>
      </c>
      <c r="F1167" s="60">
        <v>0</v>
      </c>
      <c r="G1167" s="60">
        <v>0</v>
      </c>
      <c r="H1167" s="60">
        <v>0</v>
      </c>
    </row>
    <row r="1168" spans="1:8" ht="12.75" x14ac:dyDescent="0.2">
      <c r="A1168" s="209"/>
      <c r="B1168" s="178"/>
      <c r="C1168" s="122" t="s">
        <v>506</v>
      </c>
      <c r="D1168" s="6">
        <f t="shared" si="681"/>
        <v>0</v>
      </c>
      <c r="E1168" s="60">
        <v>0</v>
      </c>
      <c r="F1168" s="60">
        <v>0</v>
      </c>
      <c r="G1168" s="60">
        <v>0</v>
      </c>
      <c r="H1168" s="60">
        <v>0</v>
      </c>
    </row>
    <row r="1169" spans="1:8" ht="12.75" x14ac:dyDescent="0.2">
      <c r="A1169" s="209"/>
      <c r="B1169" s="178"/>
      <c r="C1169" s="122" t="s">
        <v>507</v>
      </c>
      <c r="D1169" s="6">
        <f t="shared" si="681"/>
        <v>0</v>
      </c>
      <c r="E1169" s="60">
        <v>0</v>
      </c>
      <c r="F1169" s="60">
        <v>0</v>
      </c>
      <c r="G1169" s="60">
        <v>0</v>
      </c>
      <c r="H1169" s="60">
        <v>0</v>
      </c>
    </row>
    <row r="1170" spans="1:8" ht="12.75" x14ac:dyDescent="0.2">
      <c r="A1170" s="209" t="s">
        <v>691</v>
      </c>
      <c r="B1170" s="178" t="s">
        <v>250</v>
      </c>
      <c r="C1170" s="51" t="s">
        <v>502</v>
      </c>
      <c r="D1170" s="5">
        <f>D1171+D1172+D1173+D1174+D1175</f>
        <v>0</v>
      </c>
      <c r="E1170" s="5">
        <f>E1171+E1172+E1173+E1174+E1175</f>
        <v>0</v>
      </c>
      <c r="F1170" s="5">
        <f>F1171+F1172+F1173+F1174+F1175</f>
        <v>0</v>
      </c>
      <c r="G1170" s="5">
        <f>G1171+G1172+G1173+G1174+G1175</f>
        <v>0</v>
      </c>
      <c r="H1170" s="5">
        <f>H1171+H1172+H1173+H1174+H1175</f>
        <v>0</v>
      </c>
    </row>
    <row r="1171" spans="1:8" ht="12.75" x14ac:dyDescent="0.2">
      <c r="A1171" s="209"/>
      <c r="B1171" s="178"/>
      <c r="C1171" s="122" t="s">
        <v>503</v>
      </c>
      <c r="D1171" s="6">
        <f>E1171+F1171+G1171+H1171</f>
        <v>0</v>
      </c>
      <c r="E1171" s="60">
        <v>0</v>
      </c>
      <c r="F1171" s="60">
        <v>0</v>
      </c>
      <c r="G1171" s="60">
        <v>0</v>
      </c>
      <c r="H1171" s="60">
        <v>0</v>
      </c>
    </row>
    <row r="1172" spans="1:8" ht="12.75" x14ac:dyDescent="0.2">
      <c r="A1172" s="209"/>
      <c r="B1172" s="178"/>
      <c r="C1172" s="122" t="s">
        <v>504</v>
      </c>
      <c r="D1172" s="6">
        <f t="shared" si="681"/>
        <v>0</v>
      </c>
      <c r="E1172" s="60">
        <v>0</v>
      </c>
      <c r="F1172" s="60">
        <v>0</v>
      </c>
      <c r="G1172" s="60">
        <v>0</v>
      </c>
      <c r="H1172" s="60">
        <v>0</v>
      </c>
    </row>
    <row r="1173" spans="1:8" ht="12.75" x14ac:dyDescent="0.2">
      <c r="A1173" s="209"/>
      <c r="B1173" s="178"/>
      <c r="C1173" s="122" t="s">
        <v>505</v>
      </c>
      <c r="D1173" s="6">
        <f t="shared" si="681"/>
        <v>0</v>
      </c>
      <c r="E1173" s="60">
        <v>0</v>
      </c>
      <c r="F1173" s="60">
        <v>0</v>
      </c>
      <c r="G1173" s="60">
        <v>0</v>
      </c>
      <c r="H1173" s="60">
        <v>0</v>
      </c>
    </row>
    <row r="1174" spans="1:8" ht="12.75" x14ac:dyDescent="0.2">
      <c r="A1174" s="209"/>
      <c r="B1174" s="178"/>
      <c r="C1174" s="122" t="s">
        <v>506</v>
      </c>
      <c r="D1174" s="6">
        <f t="shared" si="681"/>
        <v>0</v>
      </c>
      <c r="E1174" s="60">
        <v>0</v>
      </c>
      <c r="F1174" s="60">
        <v>0</v>
      </c>
      <c r="G1174" s="60">
        <v>0</v>
      </c>
      <c r="H1174" s="60">
        <v>0</v>
      </c>
    </row>
    <row r="1175" spans="1:8" ht="12.75" x14ac:dyDescent="0.2">
      <c r="A1175" s="209"/>
      <c r="B1175" s="178"/>
      <c r="C1175" s="122" t="s">
        <v>507</v>
      </c>
      <c r="D1175" s="6">
        <f t="shared" si="681"/>
        <v>0</v>
      </c>
      <c r="E1175" s="60">
        <v>0</v>
      </c>
      <c r="F1175" s="60">
        <v>0</v>
      </c>
      <c r="G1175" s="60">
        <v>0</v>
      </c>
      <c r="H1175" s="60">
        <v>0</v>
      </c>
    </row>
    <row r="1176" spans="1:8" ht="12.75" x14ac:dyDescent="0.2">
      <c r="A1176" s="209" t="s">
        <v>693</v>
      </c>
      <c r="B1176" s="178" t="s">
        <v>251</v>
      </c>
      <c r="C1176" s="51" t="s">
        <v>502</v>
      </c>
      <c r="D1176" s="5">
        <f>D1177+D1178+D1179+D1180+D1181</f>
        <v>529.4</v>
      </c>
      <c r="E1176" s="5">
        <f>E1177+E1178+E1179+E1180+E1181</f>
        <v>0</v>
      </c>
      <c r="F1176" s="5">
        <f>F1177+F1178+F1179+F1180+F1181</f>
        <v>529.4</v>
      </c>
      <c r="G1176" s="5">
        <f>G1177+G1178+G1179+G1180+G1181</f>
        <v>0</v>
      </c>
      <c r="H1176" s="5">
        <f>H1177+H1178+H1179+H1180+H1181</f>
        <v>0</v>
      </c>
    </row>
    <row r="1177" spans="1:8" ht="12.75" x14ac:dyDescent="0.2">
      <c r="A1177" s="209"/>
      <c r="B1177" s="178"/>
      <c r="C1177" s="122" t="s">
        <v>503</v>
      </c>
      <c r="D1177" s="6">
        <f>E1177+F1177+G1177+H1177</f>
        <v>264.5</v>
      </c>
      <c r="E1177" s="60">
        <v>0</v>
      </c>
      <c r="F1177" s="5">
        <v>264.5</v>
      </c>
      <c r="G1177" s="60">
        <v>0</v>
      </c>
      <c r="H1177" s="60">
        <v>0</v>
      </c>
    </row>
    <row r="1178" spans="1:8" ht="12.75" x14ac:dyDescent="0.2">
      <c r="A1178" s="209"/>
      <c r="B1178" s="178"/>
      <c r="C1178" s="122" t="s">
        <v>504</v>
      </c>
      <c r="D1178" s="6">
        <f t="shared" si="681"/>
        <v>264.89999999999998</v>
      </c>
      <c r="E1178" s="60">
        <v>0</v>
      </c>
      <c r="F1178" s="5">
        <v>264.89999999999998</v>
      </c>
      <c r="G1178" s="60">
        <v>0</v>
      </c>
      <c r="H1178" s="60">
        <v>0</v>
      </c>
    </row>
    <row r="1179" spans="1:8" ht="12.75" x14ac:dyDescent="0.2">
      <c r="A1179" s="209"/>
      <c r="B1179" s="178"/>
      <c r="C1179" s="122" t="s">
        <v>505</v>
      </c>
      <c r="D1179" s="6">
        <f t="shared" si="681"/>
        <v>0</v>
      </c>
      <c r="E1179" s="60">
        <v>0</v>
      </c>
      <c r="F1179" s="60">
        <v>0</v>
      </c>
      <c r="G1179" s="60">
        <v>0</v>
      </c>
      <c r="H1179" s="60">
        <v>0</v>
      </c>
    </row>
    <row r="1180" spans="1:8" ht="12.75" x14ac:dyDescent="0.2">
      <c r="A1180" s="209"/>
      <c r="B1180" s="178"/>
      <c r="C1180" s="122" t="s">
        <v>506</v>
      </c>
      <c r="D1180" s="6">
        <f t="shared" si="681"/>
        <v>0</v>
      </c>
      <c r="E1180" s="60">
        <v>0</v>
      </c>
      <c r="F1180" s="60">
        <v>0</v>
      </c>
      <c r="G1180" s="60">
        <v>0</v>
      </c>
      <c r="H1180" s="60">
        <v>0</v>
      </c>
    </row>
    <row r="1181" spans="1:8" ht="12.75" x14ac:dyDescent="0.2">
      <c r="A1181" s="209"/>
      <c r="B1181" s="178"/>
      <c r="C1181" s="122" t="s">
        <v>507</v>
      </c>
      <c r="D1181" s="6">
        <f t="shared" si="681"/>
        <v>0</v>
      </c>
      <c r="E1181" s="60">
        <v>0</v>
      </c>
      <c r="F1181" s="60">
        <v>0</v>
      </c>
      <c r="G1181" s="60">
        <v>0</v>
      </c>
      <c r="H1181" s="60">
        <v>0</v>
      </c>
    </row>
    <row r="1182" spans="1:8" ht="12.75" x14ac:dyDescent="0.2">
      <c r="A1182" s="209" t="s">
        <v>695</v>
      </c>
      <c r="B1182" s="178" t="s">
        <v>252</v>
      </c>
      <c r="C1182" s="51" t="s">
        <v>502</v>
      </c>
      <c r="D1182" s="5">
        <f>D1183+D1184+D1185+D1186+D1187</f>
        <v>61.1</v>
      </c>
      <c r="E1182" s="5">
        <f>E1183+E1184+E1185+E1186+E1187</f>
        <v>0</v>
      </c>
      <c r="F1182" s="5">
        <f>F1183+F1184+F1185+F1186+F1187</f>
        <v>61.1</v>
      </c>
      <c r="G1182" s="5">
        <f>G1183+G1184+G1185+G1186+G1187</f>
        <v>0</v>
      </c>
      <c r="H1182" s="5">
        <f>H1183+H1184+H1185+H1186+H1187</f>
        <v>0</v>
      </c>
    </row>
    <row r="1183" spans="1:8" ht="12.75" x14ac:dyDescent="0.2">
      <c r="A1183" s="209"/>
      <c r="B1183" s="178"/>
      <c r="C1183" s="122" t="s">
        <v>503</v>
      </c>
      <c r="D1183" s="6">
        <f>E1183+F1183+G1183+H1183</f>
        <v>61.1</v>
      </c>
      <c r="E1183" s="60">
        <v>0</v>
      </c>
      <c r="F1183" s="5">
        <v>61.1</v>
      </c>
      <c r="G1183" s="60">
        <v>0</v>
      </c>
      <c r="H1183" s="60">
        <v>0</v>
      </c>
    </row>
    <row r="1184" spans="1:8" ht="12.75" x14ac:dyDescent="0.2">
      <c r="A1184" s="209"/>
      <c r="B1184" s="178"/>
      <c r="C1184" s="122" t="s">
        <v>504</v>
      </c>
      <c r="D1184" s="6">
        <f t="shared" si="681"/>
        <v>0</v>
      </c>
      <c r="E1184" s="60">
        <v>0</v>
      </c>
      <c r="F1184" s="60">
        <v>0</v>
      </c>
      <c r="G1184" s="60">
        <v>0</v>
      </c>
      <c r="H1184" s="60">
        <v>0</v>
      </c>
    </row>
    <row r="1185" spans="1:8" ht="12.75" x14ac:dyDescent="0.2">
      <c r="A1185" s="209"/>
      <c r="B1185" s="178"/>
      <c r="C1185" s="122" t="s">
        <v>505</v>
      </c>
      <c r="D1185" s="6">
        <f t="shared" si="681"/>
        <v>0</v>
      </c>
      <c r="E1185" s="60">
        <v>0</v>
      </c>
      <c r="F1185" s="60">
        <v>0</v>
      </c>
      <c r="G1185" s="60">
        <v>0</v>
      </c>
      <c r="H1185" s="60">
        <v>0</v>
      </c>
    </row>
    <row r="1186" spans="1:8" ht="12.75" x14ac:dyDescent="0.2">
      <c r="A1186" s="209"/>
      <c r="B1186" s="178"/>
      <c r="C1186" s="122" t="s">
        <v>506</v>
      </c>
      <c r="D1186" s="6">
        <f t="shared" si="681"/>
        <v>0</v>
      </c>
      <c r="E1186" s="60">
        <v>0</v>
      </c>
      <c r="F1186" s="60">
        <v>0</v>
      </c>
      <c r="G1186" s="60">
        <v>0</v>
      </c>
      <c r="H1186" s="60">
        <v>0</v>
      </c>
    </row>
    <row r="1187" spans="1:8" ht="27.6" customHeight="1" x14ac:dyDescent="0.2">
      <c r="A1187" s="209"/>
      <c r="B1187" s="178"/>
      <c r="C1187" s="122" t="s">
        <v>507</v>
      </c>
      <c r="D1187" s="6">
        <f t="shared" si="681"/>
        <v>0</v>
      </c>
      <c r="E1187" s="60">
        <v>0</v>
      </c>
      <c r="F1187" s="60">
        <v>0</v>
      </c>
      <c r="G1187" s="60">
        <v>0</v>
      </c>
      <c r="H1187" s="60">
        <v>0</v>
      </c>
    </row>
    <row r="1188" spans="1:8" ht="12.75" x14ac:dyDescent="0.2">
      <c r="A1188" s="209" t="s">
        <v>697</v>
      </c>
      <c r="B1188" s="178" t="s">
        <v>253</v>
      </c>
      <c r="C1188" s="51" t="s">
        <v>502</v>
      </c>
      <c r="D1188" s="5">
        <f>D1189+D1190+D1191+D1192+D1193</f>
        <v>183.1</v>
      </c>
      <c r="E1188" s="5">
        <f>E1189+E1190+E1191+E1192+E1193</f>
        <v>0</v>
      </c>
      <c r="F1188" s="5">
        <f>F1189+F1190+F1191+F1192+F1193</f>
        <v>183.1</v>
      </c>
      <c r="G1188" s="5">
        <f>G1189+G1190+G1191+G1192+G1193</f>
        <v>0</v>
      </c>
      <c r="H1188" s="5">
        <f>H1189+H1190+H1191+H1192+H1193</f>
        <v>0</v>
      </c>
    </row>
    <row r="1189" spans="1:8" ht="12.75" x14ac:dyDescent="0.2">
      <c r="A1189" s="209"/>
      <c r="B1189" s="178"/>
      <c r="C1189" s="122" t="s">
        <v>503</v>
      </c>
      <c r="D1189" s="6">
        <f>E1189+F1189+G1189+H1189</f>
        <v>183.1</v>
      </c>
      <c r="E1189" s="60">
        <v>0</v>
      </c>
      <c r="F1189" s="5">
        <v>183.1</v>
      </c>
      <c r="G1189" s="60">
        <v>0</v>
      </c>
      <c r="H1189" s="60">
        <v>0</v>
      </c>
    </row>
    <row r="1190" spans="1:8" ht="12.75" x14ac:dyDescent="0.2">
      <c r="A1190" s="209"/>
      <c r="B1190" s="178"/>
      <c r="C1190" s="122" t="s">
        <v>504</v>
      </c>
      <c r="D1190" s="6">
        <f t="shared" si="681"/>
        <v>0</v>
      </c>
      <c r="E1190" s="60">
        <v>0</v>
      </c>
      <c r="F1190" s="60">
        <v>0</v>
      </c>
      <c r="G1190" s="60">
        <v>0</v>
      </c>
      <c r="H1190" s="60">
        <v>0</v>
      </c>
    </row>
    <row r="1191" spans="1:8" ht="12.75" x14ac:dyDescent="0.2">
      <c r="A1191" s="209"/>
      <c r="B1191" s="178"/>
      <c r="C1191" s="122" t="s">
        <v>505</v>
      </c>
      <c r="D1191" s="6">
        <f t="shared" si="681"/>
        <v>0</v>
      </c>
      <c r="E1191" s="60">
        <v>0</v>
      </c>
      <c r="F1191" s="60">
        <v>0</v>
      </c>
      <c r="G1191" s="60">
        <v>0</v>
      </c>
      <c r="H1191" s="60">
        <v>0</v>
      </c>
    </row>
    <row r="1192" spans="1:8" ht="12.75" x14ac:dyDescent="0.2">
      <c r="A1192" s="209"/>
      <c r="B1192" s="178"/>
      <c r="C1192" s="122" t="s">
        <v>506</v>
      </c>
      <c r="D1192" s="6">
        <f t="shared" si="681"/>
        <v>0</v>
      </c>
      <c r="E1192" s="60">
        <v>0</v>
      </c>
      <c r="F1192" s="60">
        <v>0</v>
      </c>
      <c r="G1192" s="60">
        <v>0</v>
      </c>
      <c r="H1192" s="60">
        <v>0</v>
      </c>
    </row>
    <row r="1193" spans="1:8" ht="12.75" x14ac:dyDescent="0.2">
      <c r="A1193" s="209"/>
      <c r="B1193" s="178"/>
      <c r="C1193" s="122" t="s">
        <v>507</v>
      </c>
      <c r="D1193" s="6">
        <f t="shared" si="681"/>
        <v>0</v>
      </c>
      <c r="E1193" s="60">
        <v>0</v>
      </c>
      <c r="F1193" s="60">
        <v>0</v>
      </c>
      <c r="G1193" s="60">
        <v>0</v>
      </c>
      <c r="H1193" s="60">
        <v>0</v>
      </c>
    </row>
    <row r="1194" spans="1:8" ht="12.75" x14ac:dyDescent="0.2">
      <c r="A1194" s="209" t="s">
        <v>699</v>
      </c>
      <c r="B1194" s="178" t="s">
        <v>254</v>
      </c>
      <c r="C1194" s="51" t="s">
        <v>502</v>
      </c>
      <c r="D1194" s="5">
        <f>D1195+D1196+D1197+D1198+D1199</f>
        <v>61.1</v>
      </c>
      <c r="E1194" s="5">
        <f>E1195+E1196+E1197+E1198+E1199</f>
        <v>0</v>
      </c>
      <c r="F1194" s="5">
        <f>F1195+F1196+F1197+F1198+F1199</f>
        <v>61.1</v>
      </c>
      <c r="G1194" s="5">
        <f>G1195+G1196+G1197+G1198+G1199</f>
        <v>0</v>
      </c>
      <c r="H1194" s="5">
        <f>H1195+H1196+H1197+H1198+H1199</f>
        <v>0</v>
      </c>
    </row>
    <row r="1195" spans="1:8" ht="12.75" x14ac:dyDescent="0.2">
      <c r="A1195" s="209"/>
      <c r="B1195" s="178"/>
      <c r="C1195" s="122" t="s">
        <v>503</v>
      </c>
      <c r="D1195" s="6">
        <f>E1195+F1195+G1195+H1195</f>
        <v>61.1</v>
      </c>
      <c r="E1195" s="60">
        <v>0</v>
      </c>
      <c r="F1195" s="5">
        <v>61.1</v>
      </c>
      <c r="G1195" s="60">
        <v>0</v>
      </c>
      <c r="H1195" s="60">
        <v>0</v>
      </c>
    </row>
    <row r="1196" spans="1:8" ht="12.75" x14ac:dyDescent="0.2">
      <c r="A1196" s="209"/>
      <c r="B1196" s="178"/>
      <c r="C1196" s="122" t="s">
        <v>504</v>
      </c>
      <c r="D1196" s="6">
        <f t="shared" si="681"/>
        <v>0</v>
      </c>
      <c r="E1196" s="60">
        <v>0</v>
      </c>
      <c r="F1196" s="60">
        <v>0</v>
      </c>
      <c r="G1196" s="60">
        <v>0</v>
      </c>
      <c r="H1196" s="60">
        <v>0</v>
      </c>
    </row>
    <row r="1197" spans="1:8" ht="12.75" x14ac:dyDescent="0.2">
      <c r="A1197" s="209"/>
      <c r="B1197" s="178"/>
      <c r="C1197" s="122" t="s">
        <v>505</v>
      </c>
      <c r="D1197" s="6">
        <f t="shared" si="681"/>
        <v>0</v>
      </c>
      <c r="E1197" s="60">
        <v>0</v>
      </c>
      <c r="F1197" s="60">
        <v>0</v>
      </c>
      <c r="G1197" s="60">
        <v>0</v>
      </c>
      <c r="H1197" s="60">
        <v>0</v>
      </c>
    </row>
    <row r="1198" spans="1:8" ht="12.75" x14ac:dyDescent="0.2">
      <c r="A1198" s="209"/>
      <c r="B1198" s="178"/>
      <c r="C1198" s="122" t="s">
        <v>506</v>
      </c>
      <c r="D1198" s="6">
        <f t="shared" si="681"/>
        <v>0</v>
      </c>
      <c r="E1198" s="60">
        <v>0</v>
      </c>
      <c r="F1198" s="60">
        <v>0</v>
      </c>
      <c r="G1198" s="60">
        <v>0</v>
      </c>
      <c r="H1198" s="60">
        <v>0</v>
      </c>
    </row>
    <row r="1199" spans="1:8" ht="12.75" x14ac:dyDescent="0.2">
      <c r="A1199" s="209"/>
      <c r="B1199" s="178"/>
      <c r="C1199" s="122" t="s">
        <v>507</v>
      </c>
      <c r="D1199" s="6">
        <f t="shared" si="681"/>
        <v>0</v>
      </c>
      <c r="E1199" s="60">
        <v>0</v>
      </c>
      <c r="F1199" s="60">
        <v>0</v>
      </c>
      <c r="G1199" s="60">
        <v>0</v>
      </c>
      <c r="H1199" s="60">
        <v>0</v>
      </c>
    </row>
    <row r="1200" spans="1:8" ht="12.75" x14ac:dyDescent="0.2">
      <c r="A1200" s="209" t="s">
        <v>701</v>
      </c>
      <c r="B1200" s="178" t="s">
        <v>255</v>
      </c>
      <c r="C1200" s="51" t="s">
        <v>502</v>
      </c>
      <c r="D1200" s="5">
        <f>D1201+D1202+D1203+D1204+D1205</f>
        <v>101.7</v>
      </c>
      <c r="E1200" s="5">
        <f>E1201+E1202+E1203+E1204+E1205</f>
        <v>0</v>
      </c>
      <c r="F1200" s="5">
        <f>F1201+F1202+F1203+F1204+F1205</f>
        <v>101.7</v>
      </c>
      <c r="G1200" s="5">
        <f>G1201+G1202+G1203+G1204+G1205</f>
        <v>0</v>
      </c>
      <c r="H1200" s="5">
        <f>H1201+H1202+H1203+H1204+H1205</f>
        <v>0</v>
      </c>
    </row>
    <row r="1201" spans="1:8" ht="12.75" x14ac:dyDescent="0.2">
      <c r="A1201" s="209"/>
      <c r="B1201" s="178"/>
      <c r="C1201" s="122" t="s">
        <v>503</v>
      </c>
      <c r="D1201" s="6">
        <f>E1201+F1201+G1201+H1201</f>
        <v>101.7</v>
      </c>
      <c r="E1201" s="60">
        <v>0</v>
      </c>
      <c r="F1201" s="5">
        <v>101.7</v>
      </c>
      <c r="G1201" s="60">
        <v>0</v>
      </c>
      <c r="H1201" s="60">
        <v>0</v>
      </c>
    </row>
    <row r="1202" spans="1:8" ht="12.75" x14ac:dyDescent="0.2">
      <c r="A1202" s="209"/>
      <c r="B1202" s="178"/>
      <c r="C1202" s="122" t="s">
        <v>504</v>
      </c>
      <c r="D1202" s="6">
        <f t="shared" si="681"/>
        <v>0</v>
      </c>
      <c r="E1202" s="60">
        <v>0</v>
      </c>
      <c r="F1202" s="60">
        <v>0</v>
      </c>
      <c r="G1202" s="60">
        <v>0</v>
      </c>
      <c r="H1202" s="60">
        <v>0</v>
      </c>
    </row>
    <row r="1203" spans="1:8" ht="12.75" x14ac:dyDescent="0.2">
      <c r="A1203" s="209"/>
      <c r="B1203" s="178"/>
      <c r="C1203" s="122" t="s">
        <v>505</v>
      </c>
      <c r="D1203" s="6">
        <f t="shared" si="681"/>
        <v>0</v>
      </c>
      <c r="E1203" s="60">
        <v>0</v>
      </c>
      <c r="F1203" s="60">
        <v>0</v>
      </c>
      <c r="G1203" s="60">
        <v>0</v>
      </c>
      <c r="H1203" s="60">
        <v>0</v>
      </c>
    </row>
    <row r="1204" spans="1:8" ht="12.75" x14ac:dyDescent="0.2">
      <c r="A1204" s="209"/>
      <c r="B1204" s="178"/>
      <c r="C1204" s="122" t="s">
        <v>506</v>
      </c>
      <c r="D1204" s="6">
        <f t="shared" si="681"/>
        <v>0</v>
      </c>
      <c r="E1204" s="60">
        <v>0</v>
      </c>
      <c r="F1204" s="60">
        <v>0</v>
      </c>
      <c r="G1204" s="60">
        <v>0</v>
      </c>
      <c r="H1204" s="60">
        <v>0</v>
      </c>
    </row>
    <row r="1205" spans="1:8" ht="12.75" x14ac:dyDescent="0.2">
      <c r="A1205" s="209"/>
      <c r="B1205" s="178"/>
      <c r="C1205" s="122" t="s">
        <v>507</v>
      </c>
      <c r="D1205" s="6">
        <f t="shared" si="681"/>
        <v>0</v>
      </c>
      <c r="E1205" s="60">
        <v>0</v>
      </c>
      <c r="F1205" s="60">
        <v>0</v>
      </c>
      <c r="G1205" s="60">
        <v>0</v>
      </c>
      <c r="H1205" s="60">
        <v>0</v>
      </c>
    </row>
    <row r="1206" spans="1:8" ht="12.75" x14ac:dyDescent="0.2">
      <c r="A1206" s="209" t="s">
        <v>703</v>
      </c>
      <c r="B1206" s="178" t="s">
        <v>256</v>
      </c>
      <c r="C1206" s="51" t="s">
        <v>502</v>
      </c>
      <c r="D1206" s="5">
        <f>D1207+D1208+D1209+D1210+D1211</f>
        <v>40.200000000000003</v>
      </c>
      <c r="E1206" s="5">
        <f>E1207+E1208+E1209+E1210+E1211</f>
        <v>0</v>
      </c>
      <c r="F1206" s="5">
        <f>F1207+F1208+F1209+F1210+F1211</f>
        <v>40.200000000000003</v>
      </c>
      <c r="G1206" s="5">
        <f>G1207+G1208+G1209+G1210+G1211</f>
        <v>0</v>
      </c>
      <c r="H1206" s="5">
        <f>H1207+H1208+H1209+H1210+H1211</f>
        <v>0</v>
      </c>
    </row>
    <row r="1207" spans="1:8" ht="12.75" x14ac:dyDescent="0.2">
      <c r="A1207" s="209"/>
      <c r="B1207" s="178"/>
      <c r="C1207" s="122" t="s">
        <v>503</v>
      </c>
      <c r="D1207" s="6">
        <f>E1207+F1207+G1207+H1207</f>
        <v>40.200000000000003</v>
      </c>
      <c r="E1207" s="60">
        <v>0</v>
      </c>
      <c r="F1207" s="5">
        <v>40.200000000000003</v>
      </c>
      <c r="G1207" s="60">
        <v>0</v>
      </c>
      <c r="H1207" s="60">
        <v>0</v>
      </c>
    </row>
    <row r="1208" spans="1:8" ht="12.75" x14ac:dyDescent="0.2">
      <c r="A1208" s="209"/>
      <c r="B1208" s="178"/>
      <c r="C1208" s="122" t="s">
        <v>504</v>
      </c>
      <c r="D1208" s="6">
        <f t="shared" si="681"/>
        <v>0</v>
      </c>
      <c r="E1208" s="60">
        <v>0</v>
      </c>
      <c r="F1208" s="60">
        <v>0</v>
      </c>
      <c r="G1208" s="60">
        <v>0</v>
      </c>
      <c r="H1208" s="60">
        <v>0</v>
      </c>
    </row>
    <row r="1209" spans="1:8" ht="12.75" x14ac:dyDescent="0.2">
      <c r="A1209" s="209"/>
      <c r="B1209" s="178"/>
      <c r="C1209" s="122" t="s">
        <v>505</v>
      </c>
      <c r="D1209" s="6">
        <f t="shared" si="681"/>
        <v>0</v>
      </c>
      <c r="E1209" s="60">
        <v>0</v>
      </c>
      <c r="F1209" s="60">
        <v>0</v>
      </c>
      <c r="G1209" s="60">
        <v>0</v>
      </c>
      <c r="H1209" s="60">
        <v>0</v>
      </c>
    </row>
    <row r="1210" spans="1:8" ht="12.75" x14ac:dyDescent="0.2">
      <c r="A1210" s="209"/>
      <c r="B1210" s="178"/>
      <c r="C1210" s="122" t="s">
        <v>506</v>
      </c>
      <c r="D1210" s="6">
        <f t="shared" si="681"/>
        <v>0</v>
      </c>
      <c r="E1210" s="60">
        <v>0</v>
      </c>
      <c r="F1210" s="60">
        <v>0</v>
      </c>
      <c r="G1210" s="60">
        <v>0</v>
      </c>
      <c r="H1210" s="60">
        <v>0</v>
      </c>
    </row>
    <row r="1211" spans="1:8" ht="12.75" x14ac:dyDescent="0.2">
      <c r="A1211" s="209"/>
      <c r="B1211" s="178"/>
      <c r="C1211" s="122" t="s">
        <v>507</v>
      </c>
      <c r="D1211" s="6">
        <f t="shared" si="681"/>
        <v>0</v>
      </c>
      <c r="E1211" s="60">
        <v>0</v>
      </c>
      <c r="F1211" s="60">
        <v>0</v>
      </c>
      <c r="G1211" s="60">
        <v>0</v>
      </c>
      <c r="H1211" s="60">
        <v>0</v>
      </c>
    </row>
    <row r="1212" spans="1:8" ht="12.75" x14ac:dyDescent="0.2">
      <c r="A1212" s="209" t="s">
        <v>704</v>
      </c>
      <c r="B1212" s="178" t="s">
        <v>257</v>
      </c>
      <c r="C1212" s="51" t="s">
        <v>502</v>
      </c>
      <c r="D1212" s="5">
        <f>D1213+D1214+D1215+D1216+D1217</f>
        <v>40.700000000000003</v>
      </c>
      <c r="E1212" s="5">
        <f>E1213+E1214+E1215+E1216+E1217</f>
        <v>0</v>
      </c>
      <c r="F1212" s="5">
        <f>F1213+F1214+F1215+F1216+F1217</f>
        <v>40.700000000000003</v>
      </c>
      <c r="G1212" s="5">
        <f>G1213+G1214+G1215+G1216+G1217</f>
        <v>0</v>
      </c>
      <c r="H1212" s="5">
        <f>H1213+H1214+H1215+H1216+H1217</f>
        <v>0</v>
      </c>
    </row>
    <row r="1213" spans="1:8" ht="12.75" x14ac:dyDescent="0.2">
      <c r="A1213" s="209"/>
      <c r="B1213" s="178"/>
      <c r="C1213" s="122" t="s">
        <v>503</v>
      </c>
      <c r="D1213" s="6">
        <f>E1213+F1213+G1213+H1213</f>
        <v>40.700000000000003</v>
      </c>
      <c r="E1213" s="60">
        <v>0</v>
      </c>
      <c r="F1213" s="5">
        <v>40.700000000000003</v>
      </c>
      <c r="G1213" s="60">
        <v>0</v>
      </c>
      <c r="H1213" s="60">
        <v>0</v>
      </c>
    </row>
    <row r="1214" spans="1:8" ht="12.75" x14ac:dyDescent="0.2">
      <c r="A1214" s="209"/>
      <c r="B1214" s="178"/>
      <c r="C1214" s="122" t="s">
        <v>504</v>
      </c>
      <c r="D1214" s="6">
        <f t="shared" si="681"/>
        <v>0</v>
      </c>
      <c r="E1214" s="60">
        <v>0</v>
      </c>
      <c r="F1214" s="60">
        <v>0</v>
      </c>
      <c r="G1214" s="60">
        <v>0</v>
      </c>
      <c r="H1214" s="60">
        <v>0</v>
      </c>
    </row>
    <row r="1215" spans="1:8" ht="12.75" x14ac:dyDescent="0.2">
      <c r="A1215" s="209"/>
      <c r="B1215" s="178"/>
      <c r="C1215" s="122" t="s">
        <v>505</v>
      </c>
      <c r="D1215" s="6">
        <f t="shared" si="681"/>
        <v>0</v>
      </c>
      <c r="E1215" s="60">
        <v>0</v>
      </c>
      <c r="F1215" s="60">
        <v>0</v>
      </c>
      <c r="G1215" s="60">
        <v>0</v>
      </c>
      <c r="H1215" s="60">
        <v>0</v>
      </c>
    </row>
    <row r="1216" spans="1:8" ht="12.75" x14ac:dyDescent="0.2">
      <c r="A1216" s="209"/>
      <c r="B1216" s="178"/>
      <c r="C1216" s="122" t="s">
        <v>506</v>
      </c>
      <c r="D1216" s="6">
        <f t="shared" si="681"/>
        <v>0</v>
      </c>
      <c r="E1216" s="60">
        <v>0</v>
      </c>
      <c r="F1216" s="60">
        <v>0</v>
      </c>
      <c r="G1216" s="60">
        <v>0</v>
      </c>
      <c r="H1216" s="60">
        <v>0</v>
      </c>
    </row>
    <row r="1217" spans="1:8" ht="12.75" x14ac:dyDescent="0.2">
      <c r="A1217" s="209"/>
      <c r="B1217" s="178"/>
      <c r="C1217" s="122" t="s">
        <v>507</v>
      </c>
      <c r="D1217" s="6">
        <f t="shared" si="681"/>
        <v>0</v>
      </c>
      <c r="E1217" s="60">
        <v>0</v>
      </c>
      <c r="F1217" s="60">
        <v>0</v>
      </c>
      <c r="G1217" s="60">
        <v>0</v>
      </c>
      <c r="H1217" s="60">
        <v>0</v>
      </c>
    </row>
    <row r="1218" spans="1:8" s="20" customFormat="1" ht="72.75" customHeight="1" x14ac:dyDescent="0.25">
      <c r="A1218" s="16" t="s">
        <v>542</v>
      </c>
      <c r="B1218" s="210" t="s">
        <v>940</v>
      </c>
      <c r="C1218" s="210"/>
      <c r="D1218" s="210"/>
      <c r="E1218" s="210"/>
      <c r="F1218" s="210"/>
      <c r="G1218" s="210"/>
      <c r="H1218" s="210"/>
    </row>
    <row r="1219" spans="1:8" ht="12.75" x14ac:dyDescent="0.2">
      <c r="A1219" s="122" t="s">
        <v>446</v>
      </c>
      <c r="B1219" s="115" t="s">
        <v>498</v>
      </c>
      <c r="C1219" s="178" t="s">
        <v>499</v>
      </c>
      <c r="D1219" s="178"/>
      <c r="E1219" s="178"/>
      <c r="F1219" s="178"/>
      <c r="G1219" s="178"/>
      <c r="H1219" s="178"/>
    </row>
    <row r="1220" spans="1:8" s="30" customFormat="1" ht="78" customHeight="1" x14ac:dyDescent="0.2">
      <c r="A1220" s="207" t="s">
        <v>298</v>
      </c>
      <c r="B1220" s="208" t="s">
        <v>939</v>
      </c>
      <c r="C1220" s="121" t="s">
        <v>502</v>
      </c>
      <c r="D1220" s="29">
        <f>D1221+D1222+D1223+D1224+D1225</f>
        <v>4074.6</v>
      </c>
      <c r="E1220" s="29">
        <v>0</v>
      </c>
      <c r="F1220" s="29">
        <f>D1220</f>
        <v>4074.6</v>
      </c>
      <c r="G1220" s="29">
        <v>0</v>
      </c>
      <c r="H1220" s="29">
        <v>0</v>
      </c>
    </row>
    <row r="1221" spans="1:8" s="30" customFormat="1" ht="12.75" x14ac:dyDescent="0.2">
      <c r="A1221" s="207"/>
      <c r="B1221" s="208"/>
      <c r="C1221" s="121" t="s">
        <v>503</v>
      </c>
      <c r="D1221" s="29">
        <f>D1227+D1233+D1239+D1245+D1251+D1257+D1263+D1269+D1275+D1281+D1287+D1293+D1299+D1305+D1311+D1317+D1323+D1329+D1335+D1341+D1347+D1353+D1359+D1365+D1371+D1377+D1383+D1389</f>
        <v>2074.6</v>
      </c>
      <c r="E1221" s="29">
        <v>0</v>
      </c>
      <c r="F1221" s="29">
        <f>F1227+F1233+F1239+F1245+F1251+F1257+F1263+F1269+F1275+F1281+F1287+F1293+F1299+F1305+F1311+F1317+F1323+F1329+F1335+F1341+F1347+F1353+F1359+F1365+F1371+F1377+F1383+F1389</f>
        <v>2074.6</v>
      </c>
      <c r="G1221" s="29">
        <v>0</v>
      </c>
      <c r="H1221" s="29">
        <v>0</v>
      </c>
    </row>
    <row r="1222" spans="1:8" s="30" customFormat="1" ht="12.75" x14ac:dyDescent="0.2">
      <c r="A1222" s="207"/>
      <c r="B1222" s="208"/>
      <c r="C1222" s="121" t="s">
        <v>504</v>
      </c>
      <c r="D1222" s="29">
        <f>D1228+D1234+D1240+D1246+D1252+D1258+D1264+D1270+D1276+D1282+D1288+D1294+D1300+D1306+D1312+D1318+D1324+D1330+D1336+D1342+D1348+D1354+D1360+D1366+D1372+D1378+D1384+D1390</f>
        <v>1000</v>
      </c>
      <c r="E1222" s="29">
        <v>0</v>
      </c>
      <c r="F1222" s="29">
        <f>F1228+F1234+F1240+F1246+F1252+F1258+F1264+F1270+F1276+F1282+F1288+F1294+F1300+F1306+F1312+F1318+F1324+F1330+F1336+F1342+F1348+F1354+F1360+F1366+F1372+F1378+F1384+F1390</f>
        <v>1000</v>
      </c>
      <c r="G1222" s="29">
        <v>0</v>
      </c>
      <c r="H1222" s="29">
        <v>0</v>
      </c>
    </row>
    <row r="1223" spans="1:8" s="30" customFormat="1" ht="12.75" x14ac:dyDescent="0.2">
      <c r="A1223" s="207"/>
      <c r="B1223" s="208"/>
      <c r="C1223" s="121" t="s">
        <v>505</v>
      </c>
      <c r="D1223" s="29">
        <f>D1229+D1235+D1241+D1247+D1253+D1259+D1265+D1271+D1277+D1283+D1289+D1295+D1301+D1307+D1313+D1319+D1325+D1331+D1337+D1343+D1349+D1355+D1361+D1367+D1373+D1379+D1385+D1391</f>
        <v>500</v>
      </c>
      <c r="E1223" s="29">
        <f t="shared" ref="E1223:H1223" si="682">E1229+E1235+E1241+E1247+E1253+E1259+E1265+E1271+E1277+E1283+E1289+E1295+E1301+E1307+E1313+E1319+E1325+E1331+E1337+E1343+E1349+E1355+E1361+E1367+E1373+E1379+E1385+E1391</f>
        <v>0</v>
      </c>
      <c r="F1223" s="29">
        <f t="shared" si="682"/>
        <v>500</v>
      </c>
      <c r="G1223" s="29">
        <f t="shared" si="682"/>
        <v>0</v>
      </c>
      <c r="H1223" s="29">
        <f t="shared" si="682"/>
        <v>0</v>
      </c>
    </row>
    <row r="1224" spans="1:8" s="30" customFormat="1" ht="12.75" x14ac:dyDescent="0.2">
      <c r="A1224" s="207"/>
      <c r="B1224" s="208"/>
      <c r="C1224" s="121" t="s">
        <v>506</v>
      </c>
      <c r="D1224" s="29">
        <f>D1230+D1236+D1242+D1248+D1254+D1260+D1266+D1272+D1278+D1284+D1290+D1296+D1302+D1308+D1314+D1320+D1326+D1332+D1338+D1344+D1350+D1356+D1362+D1368+D1374+D1380+D1386+D1392</f>
        <v>0</v>
      </c>
      <c r="E1224" s="29">
        <v>0</v>
      </c>
      <c r="F1224" s="29">
        <f>F1230+F1236+F1242+F1248+F1254+F1260+F1266+F1272+F1278+F1284+F1290+F1296+F1302+F1308+F1314+F1320+F1326+F1332+F1338+F1344+F1350+F1356+F1362+F1368+F1374+F1380+F1386+F1392</f>
        <v>0</v>
      </c>
      <c r="G1224" s="29">
        <v>0</v>
      </c>
      <c r="H1224" s="29">
        <v>0</v>
      </c>
    </row>
    <row r="1225" spans="1:8" s="30" customFormat="1" ht="12.75" x14ac:dyDescent="0.2">
      <c r="A1225" s="207"/>
      <c r="B1225" s="208"/>
      <c r="C1225" s="121" t="s">
        <v>507</v>
      </c>
      <c r="D1225" s="29">
        <f>E1225+F1225+G1225+H1225</f>
        <v>500</v>
      </c>
      <c r="E1225" s="29">
        <v>0</v>
      </c>
      <c r="F1225" s="29">
        <v>500</v>
      </c>
      <c r="G1225" s="29">
        <v>0</v>
      </c>
      <c r="H1225" s="29">
        <v>0</v>
      </c>
    </row>
    <row r="1226" spans="1:8" ht="12.75" customHeight="1" x14ac:dyDescent="0.2">
      <c r="A1226" s="209" t="s">
        <v>300</v>
      </c>
      <c r="B1226" s="213" t="s">
        <v>258</v>
      </c>
      <c r="C1226" s="51" t="s">
        <v>502</v>
      </c>
      <c r="D1226" s="5">
        <f>D1227+D1228+D1229+D1230+D1231</f>
        <v>564.9</v>
      </c>
      <c r="E1226" s="5">
        <f>E1227+E1228+E1229+E1230+E1231</f>
        <v>0</v>
      </c>
      <c r="F1226" s="5">
        <f t="shared" ref="F1226:H1226" si="683">F1227+F1228+F1229+F1230+F1231</f>
        <v>564.9</v>
      </c>
      <c r="G1226" s="5">
        <f t="shared" si="683"/>
        <v>0</v>
      </c>
      <c r="H1226" s="5">
        <f t="shared" si="683"/>
        <v>0</v>
      </c>
    </row>
    <row r="1227" spans="1:8" ht="12.75" x14ac:dyDescent="0.2">
      <c r="A1227" s="209"/>
      <c r="B1227" s="213"/>
      <c r="C1227" s="122" t="s">
        <v>503</v>
      </c>
      <c r="D1227" s="6">
        <f>E1227+F1227+G1227+H1227</f>
        <v>332.3</v>
      </c>
      <c r="E1227" s="6">
        <v>0</v>
      </c>
      <c r="F1227" s="110">
        <v>332.3</v>
      </c>
      <c r="G1227" s="6">
        <v>0</v>
      </c>
      <c r="H1227" s="6">
        <v>0</v>
      </c>
    </row>
    <row r="1228" spans="1:8" ht="12.75" x14ac:dyDescent="0.2">
      <c r="A1228" s="209"/>
      <c r="B1228" s="213"/>
      <c r="C1228" s="122" t="s">
        <v>504</v>
      </c>
      <c r="D1228" s="6">
        <f t="shared" ref="D1228:D1231" si="684">E1228+F1228+G1228+H1228</f>
        <v>232.6</v>
      </c>
      <c r="E1228" s="6">
        <v>0</v>
      </c>
      <c r="F1228" s="110">
        <v>232.6</v>
      </c>
      <c r="G1228" s="6">
        <v>0</v>
      </c>
      <c r="H1228" s="6">
        <v>0</v>
      </c>
    </row>
    <row r="1229" spans="1:8" ht="12.75" x14ac:dyDescent="0.2">
      <c r="A1229" s="209"/>
      <c r="B1229" s="213"/>
      <c r="C1229" s="122" t="s">
        <v>505</v>
      </c>
      <c r="D1229" s="6">
        <f t="shared" si="684"/>
        <v>0</v>
      </c>
      <c r="E1229" s="6">
        <v>0</v>
      </c>
      <c r="F1229" s="6">
        <v>0</v>
      </c>
      <c r="G1229" s="6">
        <v>0</v>
      </c>
      <c r="H1229" s="6">
        <v>0</v>
      </c>
    </row>
    <row r="1230" spans="1:8" ht="12.75" x14ac:dyDescent="0.2">
      <c r="A1230" s="209"/>
      <c r="B1230" s="213"/>
      <c r="C1230" s="122" t="s">
        <v>506</v>
      </c>
      <c r="D1230" s="6">
        <f t="shared" si="684"/>
        <v>0</v>
      </c>
      <c r="E1230" s="6">
        <v>0</v>
      </c>
      <c r="F1230" s="6">
        <v>0</v>
      </c>
      <c r="G1230" s="6">
        <v>0</v>
      </c>
      <c r="H1230" s="6">
        <v>0</v>
      </c>
    </row>
    <row r="1231" spans="1:8" ht="12.75" x14ac:dyDescent="0.2">
      <c r="A1231" s="209"/>
      <c r="B1231" s="213"/>
      <c r="C1231" s="122" t="s">
        <v>507</v>
      </c>
      <c r="D1231" s="6">
        <f t="shared" si="684"/>
        <v>0</v>
      </c>
      <c r="E1231" s="6">
        <v>0</v>
      </c>
      <c r="F1231" s="6">
        <v>0</v>
      </c>
      <c r="G1231" s="6">
        <v>0</v>
      </c>
      <c r="H1231" s="6">
        <v>0</v>
      </c>
    </row>
    <row r="1232" spans="1:8" ht="12.75" customHeight="1" x14ac:dyDescent="0.2">
      <c r="A1232" s="209" t="s">
        <v>302</v>
      </c>
      <c r="B1232" s="213" t="s">
        <v>0</v>
      </c>
      <c r="C1232" s="51" t="s">
        <v>502</v>
      </c>
      <c r="D1232" s="5">
        <f>D1233+D1234+D1235+D1236+D1237</f>
        <v>77.7</v>
      </c>
      <c r="E1232" s="5">
        <f>E1233+E1234+E1235+E1236+E1237</f>
        <v>0</v>
      </c>
      <c r="F1232" s="5">
        <f t="shared" ref="F1232" si="685">F1233+F1234+F1235+F1236+F1237</f>
        <v>77.7</v>
      </c>
      <c r="G1232" s="5">
        <f t="shared" ref="G1232" si="686">G1233+G1234+G1235+G1236+G1237</f>
        <v>0</v>
      </c>
      <c r="H1232" s="5">
        <f t="shared" ref="H1232" si="687">H1233+H1234+H1235+H1236+H1237</f>
        <v>0</v>
      </c>
    </row>
    <row r="1233" spans="1:8" ht="12.75" x14ac:dyDescent="0.2">
      <c r="A1233" s="209"/>
      <c r="B1233" s="213"/>
      <c r="C1233" s="122" t="s">
        <v>503</v>
      </c>
      <c r="D1233" s="6">
        <f>E1233+F1233+G1233+H1233</f>
        <v>45.7</v>
      </c>
      <c r="E1233" s="6">
        <v>0</v>
      </c>
      <c r="F1233" s="110">
        <v>45.7</v>
      </c>
      <c r="G1233" s="6">
        <v>0</v>
      </c>
      <c r="H1233" s="6">
        <v>0</v>
      </c>
    </row>
    <row r="1234" spans="1:8" ht="12.75" x14ac:dyDescent="0.2">
      <c r="A1234" s="209"/>
      <c r="B1234" s="213"/>
      <c r="C1234" s="122" t="s">
        <v>504</v>
      </c>
      <c r="D1234" s="6">
        <f t="shared" ref="D1234:D1237" si="688">E1234+F1234+G1234+H1234</f>
        <v>32</v>
      </c>
      <c r="E1234" s="6">
        <v>0</v>
      </c>
      <c r="F1234" s="110">
        <v>32</v>
      </c>
      <c r="G1234" s="6">
        <v>0</v>
      </c>
      <c r="H1234" s="6">
        <v>0</v>
      </c>
    </row>
    <row r="1235" spans="1:8" ht="12.75" x14ac:dyDescent="0.2">
      <c r="A1235" s="209"/>
      <c r="B1235" s="213"/>
      <c r="C1235" s="122" t="s">
        <v>505</v>
      </c>
      <c r="D1235" s="6">
        <f t="shared" si="688"/>
        <v>0</v>
      </c>
      <c r="E1235" s="6">
        <v>0</v>
      </c>
      <c r="F1235" s="6">
        <v>0</v>
      </c>
      <c r="G1235" s="6">
        <v>0</v>
      </c>
      <c r="H1235" s="6">
        <v>0</v>
      </c>
    </row>
    <row r="1236" spans="1:8" ht="12.75" x14ac:dyDescent="0.2">
      <c r="A1236" s="209"/>
      <c r="B1236" s="213"/>
      <c r="C1236" s="122" t="s">
        <v>506</v>
      </c>
      <c r="D1236" s="6">
        <f t="shared" si="688"/>
        <v>0</v>
      </c>
      <c r="E1236" s="6">
        <v>0</v>
      </c>
      <c r="F1236" s="6">
        <v>0</v>
      </c>
      <c r="G1236" s="6">
        <v>0</v>
      </c>
      <c r="H1236" s="6">
        <v>0</v>
      </c>
    </row>
    <row r="1237" spans="1:8" ht="12.75" x14ac:dyDescent="0.2">
      <c r="A1237" s="209"/>
      <c r="B1237" s="213"/>
      <c r="C1237" s="122" t="s">
        <v>507</v>
      </c>
      <c r="D1237" s="6">
        <f t="shared" si="688"/>
        <v>0</v>
      </c>
      <c r="E1237" s="6">
        <v>0</v>
      </c>
      <c r="F1237" s="6">
        <v>0</v>
      </c>
      <c r="G1237" s="6">
        <v>0</v>
      </c>
      <c r="H1237" s="6">
        <v>0</v>
      </c>
    </row>
    <row r="1238" spans="1:8" ht="12.75" customHeight="1" x14ac:dyDescent="0.2">
      <c r="A1238" s="209" t="s">
        <v>303</v>
      </c>
      <c r="B1238" s="213" t="s">
        <v>1</v>
      </c>
      <c r="C1238" s="51" t="s">
        <v>502</v>
      </c>
      <c r="D1238" s="5">
        <f>D1239+D1240+D1241+D1242+D1243</f>
        <v>669</v>
      </c>
      <c r="E1238" s="5">
        <f>E1239+E1240+E1241+E1242+E1243</f>
        <v>0</v>
      </c>
      <c r="F1238" s="5">
        <f t="shared" ref="F1238" si="689">F1239+F1240+F1241+F1242+F1243</f>
        <v>669</v>
      </c>
      <c r="G1238" s="5">
        <f t="shared" ref="G1238" si="690">G1239+G1240+G1241+G1242+G1243</f>
        <v>0</v>
      </c>
      <c r="H1238" s="5">
        <f t="shared" ref="H1238" si="691">H1239+H1240+H1241+H1242+H1243</f>
        <v>0</v>
      </c>
    </row>
    <row r="1239" spans="1:8" ht="12.75" x14ac:dyDescent="0.2">
      <c r="A1239" s="209"/>
      <c r="B1239" s="213"/>
      <c r="C1239" s="122" t="s">
        <v>503</v>
      </c>
      <c r="D1239" s="6">
        <f>E1239+F1239+G1239+H1239</f>
        <v>247.1</v>
      </c>
      <c r="E1239" s="6">
        <v>0</v>
      </c>
      <c r="F1239" s="110">
        <v>247.1</v>
      </c>
      <c r="G1239" s="6">
        <v>0</v>
      </c>
      <c r="H1239" s="6">
        <v>0</v>
      </c>
    </row>
    <row r="1240" spans="1:8" ht="12.75" x14ac:dyDescent="0.2">
      <c r="A1240" s="209"/>
      <c r="B1240" s="213"/>
      <c r="C1240" s="122" t="s">
        <v>504</v>
      </c>
      <c r="D1240" s="6">
        <f t="shared" ref="D1240:D1243" si="692">E1240+F1240+G1240+H1240</f>
        <v>421.9</v>
      </c>
      <c r="E1240" s="6">
        <v>0</v>
      </c>
      <c r="F1240" s="110">
        <v>421.9</v>
      </c>
      <c r="G1240" s="6">
        <v>0</v>
      </c>
      <c r="H1240" s="6">
        <v>0</v>
      </c>
    </row>
    <row r="1241" spans="1:8" ht="12.75" x14ac:dyDescent="0.2">
      <c r="A1241" s="209"/>
      <c r="B1241" s="213"/>
      <c r="C1241" s="122" t="s">
        <v>505</v>
      </c>
      <c r="D1241" s="6">
        <f t="shared" si="692"/>
        <v>0</v>
      </c>
      <c r="E1241" s="6">
        <v>0</v>
      </c>
      <c r="F1241" s="6">
        <v>0</v>
      </c>
      <c r="G1241" s="6">
        <v>0</v>
      </c>
      <c r="H1241" s="6">
        <v>0</v>
      </c>
    </row>
    <row r="1242" spans="1:8" ht="12.75" x14ac:dyDescent="0.2">
      <c r="A1242" s="209"/>
      <c r="B1242" s="213"/>
      <c r="C1242" s="122" t="s">
        <v>506</v>
      </c>
      <c r="D1242" s="6">
        <f t="shared" si="692"/>
        <v>0</v>
      </c>
      <c r="E1242" s="6">
        <v>0</v>
      </c>
      <c r="F1242" s="6">
        <v>0</v>
      </c>
      <c r="G1242" s="6">
        <v>0</v>
      </c>
      <c r="H1242" s="6">
        <v>0</v>
      </c>
    </row>
    <row r="1243" spans="1:8" ht="12.75" x14ac:dyDescent="0.2">
      <c r="A1243" s="209"/>
      <c r="B1243" s="213"/>
      <c r="C1243" s="122" t="s">
        <v>507</v>
      </c>
      <c r="D1243" s="6">
        <f t="shared" si="692"/>
        <v>0</v>
      </c>
      <c r="E1243" s="6">
        <v>0</v>
      </c>
      <c r="F1243" s="6">
        <v>0</v>
      </c>
      <c r="G1243" s="6">
        <v>0</v>
      </c>
      <c r="H1243" s="6">
        <v>0</v>
      </c>
    </row>
    <row r="1244" spans="1:8" ht="12.75" x14ac:dyDescent="0.2">
      <c r="A1244" s="209" t="s">
        <v>304</v>
      </c>
      <c r="B1244" s="229" t="s">
        <v>2</v>
      </c>
      <c r="C1244" s="51" t="s">
        <v>502</v>
      </c>
      <c r="D1244" s="5">
        <f>D1245+D1246+D1247+D1248+D1249</f>
        <v>45</v>
      </c>
      <c r="E1244" s="5">
        <f>E1245+E1246+E1247+E1248+E1249</f>
        <v>0</v>
      </c>
      <c r="F1244" s="5">
        <f t="shared" ref="F1244" si="693">F1245+F1246+F1247+F1248+F1249</f>
        <v>45</v>
      </c>
      <c r="G1244" s="5">
        <f t="shared" ref="G1244" si="694">G1245+G1246+G1247+G1248+G1249</f>
        <v>0</v>
      </c>
      <c r="H1244" s="5">
        <f t="shared" ref="H1244" si="695">H1245+H1246+H1247+H1248+H1249</f>
        <v>0</v>
      </c>
    </row>
    <row r="1245" spans="1:8" ht="12.75" x14ac:dyDescent="0.2">
      <c r="A1245" s="209"/>
      <c r="B1245" s="229"/>
      <c r="C1245" s="122" t="s">
        <v>503</v>
      </c>
      <c r="D1245" s="6">
        <f>E1245+F1245+G1245+H1245</f>
        <v>25</v>
      </c>
      <c r="E1245" s="6">
        <v>0</v>
      </c>
      <c r="F1245" s="110">
        <v>25</v>
      </c>
      <c r="G1245" s="6">
        <v>0</v>
      </c>
      <c r="H1245" s="6">
        <v>0</v>
      </c>
    </row>
    <row r="1246" spans="1:8" ht="12.75" x14ac:dyDescent="0.2">
      <c r="A1246" s="209"/>
      <c r="B1246" s="229"/>
      <c r="C1246" s="122" t="s">
        <v>504</v>
      </c>
      <c r="D1246" s="6">
        <f t="shared" ref="D1246:D1249" si="696">E1246+F1246+G1246+H1246</f>
        <v>20</v>
      </c>
      <c r="E1246" s="6">
        <v>0</v>
      </c>
      <c r="F1246" s="110">
        <v>20</v>
      </c>
      <c r="G1246" s="6">
        <v>0</v>
      </c>
      <c r="H1246" s="6">
        <v>0</v>
      </c>
    </row>
    <row r="1247" spans="1:8" ht="12.75" x14ac:dyDescent="0.2">
      <c r="A1247" s="209"/>
      <c r="B1247" s="229"/>
      <c r="C1247" s="122" t="s">
        <v>505</v>
      </c>
      <c r="D1247" s="6">
        <f t="shared" si="696"/>
        <v>0</v>
      </c>
      <c r="E1247" s="6">
        <v>0</v>
      </c>
      <c r="F1247" s="6">
        <v>0</v>
      </c>
      <c r="G1247" s="6">
        <v>0</v>
      </c>
      <c r="H1247" s="6">
        <v>0</v>
      </c>
    </row>
    <row r="1248" spans="1:8" ht="12.75" x14ac:dyDescent="0.2">
      <c r="A1248" s="209"/>
      <c r="B1248" s="229"/>
      <c r="C1248" s="122" t="s">
        <v>506</v>
      </c>
      <c r="D1248" s="6">
        <f t="shared" si="696"/>
        <v>0</v>
      </c>
      <c r="E1248" s="6">
        <v>0</v>
      </c>
      <c r="F1248" s="6">
        <v>0</v>
      </c>
      <c r="G1248" s="6">
        <v>0</v>
      </c>
      <c r="H1248" s="6">
        <v>0</v>
      </c>
    </row>
    <row r="1249" spans="1:8" ht="30.6" customHeight="1" x14ac:dyDescent="0.2">
      <c r="A1249" s="209"/>
      <c r="B1249" s="229"/>
      <c r="C1249" s="122" t="s">
        <v>507</v>
      </c>
      <c r="D1249" s="6">
        <f t="shared" si="696"/>
        <v>0</v>
      </c>
      <c r="E1249" s="6">
        <v>0</v>
      </c>
      <c r="F1249" s="6">
        <v>0</v>
      </c>
      <c r="G1249" s="6">
        <v>0</v>
      </c>
      <c r="H1249" s="6">
        <v>0</v>
      </c>
    </row>
    <row r="1250" spans="1:8" ht="12.75" customHeight="1" x14ac:dyDescent="0.2">
      <c r="A1250" s="209" t="s">
        <v>305</v>
      </c>
      <c r="B1250" s="213" t="s">
        <v>3</v>
      </c>
      <c r="C1250" s="51" t="s">
        <v>502</v>
      </c>
      <c r="D1250" s="5">
        <f>D1251+D1252+D1253+D1254+D1255</f>
        <v>0</v>
      </c>
      <c r="E1250" s="5">
        <f>E1251+E1252+E1253+E1254+E1255</f>
        <v>0</v>
      </c>
      <c r="F1250" s="5">
        <f t="shared" ref="F1250" si="697">F1251+F1252+F1253+F1254+F1255</f>
        <v>0</v>
      </c>
      <c r="G1250" s="5">
        <f t="shared" ref="G1250" si="698">G1251+G1252+G1253+G1254+G1255</f>
        <v>0</v>
      </c>
      <c r="H1250" s="5">
        <f t="shared" ref="H1250" si="699">H1251+H1252+H1253+H1254+H1255</f>
        <v>0</v>
      </c>
    </row>
    <row r="1251" spans="1:8" ht="12.75" x14ac:dyDescent="0.2">
      <c r="A1251" s="209"/>
      <c r="B1251" s="213"/>
      <c r="C1251" s="122" t="s">
        <v>503</v>
      </c>
      <c r="D1251" s="6">
        <f>E1251+F1251+G1251+H1251</f>
        <v>0</v>
      </c>
      <c r="E1251" s="6">
        <v>0</v>
      </c>
      <c r="F1251" s="6">
        <v>0</v>
      </c>
      <c r="G1251" s="6">
        <v>0</v>
      </c>
      <c r="H1251" s="6">
        <v>0</v>
      </c>
    </row>
    <row r="1252" spans="1:8" ht="12.75" x14ac:dyDescent="0.2">
      <c r="A1252" s="209"/>
      <c r="B1252" s="213"/>
      <c r="C1252" s="122" t="s">
        <v>504</v>
      </c>
      <c r="D1252" s="6">
        <f t="shared" ref="D1252:D1255" si="700">E1252+F1252+G1252+H1252</f>
        <v>0</v>
      </c>
      <c r="E1252" s="6">
        <v>0</v>
      </c>
      <c r="F1252" s="6">
        <v>0</v>
      </c>
      <c r="G1252" s="6">
        <v>0</v>
      </c>
      <c r="H1252" s="6">
        <v>0</v>
      </c>
    </row>
    <row r="1253" spans="1:8" ht="12.75" x14ac:dyDescent="0.2">
      <c r="A1253" s="209"/>
      <c r="B1253" s="213"/>
      <c r="C1253" s="122" t="s">
        <v>505</v>
      </c>
      <c r="D1253" s="6">
        <f t="shared" si="700"/>
        <v>0</v>
      </c>
      <c r="E1253" s="6">
        <v>0</v>
      </c>
      <c r="F1253" s="6">
        <v>0</v>
      </c>
      <c r="G1253" s="6">
        <v>0</v>
      </c>
      <c r="H1253" s="6">
        <v>0</v>
      </c>
    </row>
    <row r="1254" spans="1:8" ht="12.75" x14ac:dyDescent="0.2">
      <c r="A1254" s="209"/>
      <c r="B1254" s="213"/>
      <c r="C1254" s="122" t="s">
        <v>506</v>
      </c>
      <c r="D1254" s="6">
        <f t="shared" si="700"/>
        <v>0</v>
      </c>
      <c r="E1254" s="6">
        <v>0</v>
      </c>
      <c r="F1254" s="110">
        <v>0</v>
      </c>
      <c r="G1254" s="6">
        <v>0</v>
      </c>
      <c r="H1254" s="6">
        <v>0</v>
      </c>
    </row>
    <row r="1255" spans="1:8" ht="26.45" customHeight="1" x14ac:dyDescent="0.2">
      <c r="A1255" s="209"/>
      <c r="B1255" s="213"/>
      <c r="C1255" s="122" t="s">
        <v>507</v>
      </c>
      <c r="D1255" s="6">
        <f t="shared" si="700"/>
        <v>0</v>
      </c>
      <c r="E1255" s="6">
        <v>0</v>
      </c>
      <c r="F1255" s="70">
        <v>0</v>
      </c>
      <c r="G1255" s="6">
        <v>0</v>
      </c>
      <c r="H1255" s="6">
        <v>0</v>
      </c>
    </row>
    <row r="1256" spans="1:8" ht="12.75" customHeight="1" x14ac:dyDescent="0.2">
      <c r="A1256" s="209" t="s">
        <v>603</v>
      </c>
      <c r="B1256" s="213" t="s">
        <v>4</v>
      </c>
      <c r="C1256" s="51" t="s">
        <v>502</v>
      </c>
      <c r="D1256" s="5">
        <f>D1257+D1258+D1259+D1260+D1261</f>
        <v>0</v>
      </c>
      <c r="E1256" s="5">
        <f>E1257+E1258+E1259+E1260+E1261</f>
        <v>0</v>
      </c>
      <c r="F1256" s="5">
        <f t="shared" ref="F1256" si="701">F1257+F1258+F1259+F1260+F1261</f>
        <v>0</v>
      </c>
      <c r="G1256" s="5">
        <f t="shared" ref="G1256" si="702">G1257+G1258+G1259+G1260+G1261</f>
        <v>0</v>
      </c>
      <c r="H1256" s="5">
        <f t="shared" ref="H1256" si="703">H1257+H1258+H1259+H1260+H1261</f>
        <v>0</v>
      </c>
    </row>
    <row r="1257" spans="1:8" ht="12.75" x14ac:dyDescent="0.2">
      <c r="A1257" s="209"/>
      <c r="B1257" s="213"/>
      <c r="C1257" s="122" t="s">
        <v>503</v>
      </c>
      <c r="D1257" s="6">
        <f>E1257+F1257+G1257+H1257</f>
        <v>0</v>
      </c>
      <c r="E1257" s="6">
        <v>0</v>
      </c>
      <c r="F1257" s="6">
        <v>0</v>
      </c>
      <c r="G1257" s="6">
        <v>0</v>
      </c>
      <c r="H1257" s="6">
        <v>0</v>
      </c>
    </row>
    <row r="1258" spans="1:8" ht="12.75" x14ac:dyDescent="0.2">
      <c r="A1258" s="209"/>
      <c r="B1258" s="213"/>
      <c r="C1258" s="122" t="s">
        <v>504</v>
      </c>
      <c r="D1258" s="6">
        <f t="shared" ref="D1258:D1261" si="704">E1258+F1258+G1258+H1258</f>
        <v>0</v>
      </c>
      <c r="E1258" s="6">
        <v>0</v>
      </c>
      <c r="F1258" s="6">
        <v>0</v>
      </c>
      <c r="G1258" s="6">
        <v>0</v>
      </c>
      <c r="H1258" s="6">
        <v>0</v>
      </c>
    </row>
    <row r="1259" spans="1:8" ht="12.75" x14ac:dyDescent="0.2">
      <c r="A1259" s="209"/>
      <c r="B1259" s="213"/>
      <c r="C1259" s="122" t="s">
        <v>505</v>
      </c>
      <c r="D1259" s="6">
        <f t="shared" si="704"/>
        <v>0</v>
      </c>
      <c r="E1259" s="6">
        <v>0</v>
      </c>
      <c r="F1259" s="6">
        <v>0</v>
      </c>
      <c r="G1259" s="6">
        <v>0</v>
      </c>
      <c r="H1259" s="6">
        <v>0</v>
      </c>
    </row>
    <row r="1260" spans="1:8" ht="12.75" x14ac:dyDescent="0.2">
      <c r="A1260" s="209"/>
      <c r="B1260" s="213"/>
      <c r="C1260" s="122" t="s">
        <v>506</v>
      </c>
      <c r="D1260" s="6">
        <f t="shared" si="704"/>
        <v>0</v>
      </c>
      <c r="E1260" s="6">
        <v>0</v>
      </c>
      <c r="F1260" s="110">
        <v>0</v>
      </c>
      <c r="G1260" s="6">
        <v>0</v>
      </c>
      <c r="H1260" s="6">
        <v>0</v>
      </c>
    </row>
    <row r="1261" spans="1:8" ht="12.75" x14ac:dyDescent="0.2">
      <c r="A1261" s="209"/>
      <c r="B1261" s="213"/>
      <c r="C1261" s="122" t="s">
        <v>507</v>
      </c>
      <c r="D1261" s="6">
        <f t="shared" si="704"/>
        <v>0</v>
      </c>
      <c r="E1261" s="6">
        <v>0</v>
      </c>
      <c r="F1261" s="6">
        <v>0</v>
      </c>
      <c r="G1261" s="6">
        <v>0</v>
      </c>
      <c r="H1261" s="6">
        <v>0</v>
      </c>
    </row>
    <row r="1262" spans="1:8" ht="12.75" customHeight="1" x14ac:dyDescent="0.2">
      <c r="A1262" s="209" t="s">
        <v>5</v>
      </c>
      <c r="B1262" s="213" t="s">
        <v>6</v>
      </c>
      <c r="C1262" s="51" t="s">
        <v>502</v>
      </c>
      <c r="D1262" s="5">
        <f>D1263+D1264+D1265+D1266+D1267</f>
        <v>0</v>
      </c>
      <c r="E1262" s="5">
        <f>E1263+E1264+E1265+E1266+E1267</f>
        <v>0</v>
      </c>
      <c r="F1262" s="5">
        <f t="shared" ref="F1262" si="705">F1263+F1264+F1265+F1266+F1267</f>
        <v>0</v>
      </c>
      <c r="G1262" s="5">
        <f t="shared" ref="G1262" si="706">G1263+G1264+G1265+G1266+G1267</f>
        <v>0</v>
      </c>
      <c r="H1262" s="5">
        <f t="shared" ref="H1262" si="707">H1263+H1264+H1265+H1266+H1267</f>
        <v>0</v>
      </c>
    </row>
    <row r="1263" spans="1:8" ht="12.75" x14ac:dyDescent="0.2">
      <c r="A1263" s="209"/>
      <c r="B1263" s="213"/>
      <c r="C1263" s="122" t="s">
        <v>503</v>
      </c>
      <c r="D1263" s="6">
        <f>E1263+F1263+G1263+H1263</f>
        <v>0</v>
      </c>
      <c r="E1263" s="6">
        <v>0</v>
      </c>
      <c r="F1263" s="6">
        <v>0</v>
      </c>
      <c r="G1263" s="6">
        <v>0</v>
      </c>
      <c r="H1263" s="6">
        <v>0</v>
      </c>
    </row>
    <row r="1264" spans="1:8" ht="12.75" x14ac:dyDescent="0.2">
      <c r="A1264" s="209"/>
      <c r="B1264" s="213"/>
      <c r="C1264" s="122" t="s">
        <v>504</v>
      </c>
      <c r="D1264" s="6">
        <f t="shared" ref="D1264:D1267" si="708">E1264+F1264+G1264+H1264</f>
        <v>0</v>
      </c>
      <c r="E1264" s="6">
        <v>0</v>
      </c>
      <c r="F1264" s="6">
        <v>0</v>
      </c>
      <c r="G1264" s="6">
        <v>0</v>
      </c>
      <c r="H1264" s="6">
        <v>0</v>
      </c>
    </row>
    <row r="1265" spans="1:8" ht="12.75" x14ac:dyDescent="0.2">
      <c r="A1265" s="209"/>
      <c r="B1265" s="213"/>
      <c r="C1265" s="122" t="s">
        <v>505</v>
      </c>
      <c r="D1265" s="6">
        <f t="shared" si="708"/>
        <v>0</v>
      </c>
      <c r="E1265" s="6">
        <v>0</v>
      </c>
      <c r="F1265" s="6">
        <v>0</v>
      </c>
      <c r="G1265" s="6">
        <v>0</v>
      </c>
      <c r="H1265" s="6">
        <v>0</v>
      </c>
    </row>
    <row r="1266" spans="1:8" ht="12.75" x14ac:dyDescent="0.2">
      <c r="A1266" s="209"/>
      <c r="B1266" s="213"/>
      <c r="C1266" s="122" t="s">
        <v>506</v>
      </c>
      <c r="D1266" s="6">
        <f t="shared" si="708"/>
        <v>0</v>
      </c>
      <c r="E1266" s="6">
        <v>0</v>
      </c>
      <c r="F1266" s="110">
        <v>0</v>
      </c>
      <c r="G1266" s="6">
        <v>0</v>
      </c>
      <c r="H1266" s="6">
        <v>0</v>
      </c>
    </row>
    <row r="1267" spans="1:8" ht="12.75" x14ac:dyDescent="0.2">
      <c r="A1267" s="209"/>
      <c r="B1267" s="213"/>
      <c r="C1267" s="122" t="s">
        <v>507</v>
      </c>
      <c r="D1267" s="6">
        <f t="shared" si="708"/>
        <v>0</v>
      </c>
      <c r="E1267" s="6">
        <v>0</v>
      </c>
      <c r="F1267" s="6">
        <v>0</v>
      </c>
      <c r="G1267" s="6">
        <v>0</v>
      </c>
      <c r="H1267" s="6">
        <v>0</v>
      </c>
    </row>
    <row r="1268" spans="1:8" ht="12.75" customHeight="1" x14ac:dyDescent="0.2">
      <c r="A1268" s="209" t="s">
        <v>7</v>
      </c>
      <c r="B1268" s="213" t="s">
        <v>8</v>
      </c>
      <c r="C1268" s="51" t="s">
        <v>502</v>
      </c>
      <c r="D1268" s="5">
        <f>D1269+D1270+D1271+D1272+D1273</f>
        <v>0</v>
      </c>
      <c r="E1268" s="5">
        <f>E1269+E1270+E1271+E1272+E1273</f>
        <v>0</v>
      </c>
      <c r="F1268" s="5">
        <f t="shared" ref="F1268" si="709">F1269+F1270+F1271+F1272+F1273</f>
        <v>0</v>
      </c>
      <c r="G1268" s="5">
        <f t="shared" ref="G1268" si="710">G1269+G1270+G1271+G1272+G1273</f>
        <v>0</v>
      </c>
      <c r="H1268" s="5">
        <f t="shared" ref="H1268" si="711">H1269+H1270+H1271+H1272+H1273</f>
        <v>0</v>
      </c>
    </row>
    <row r="1269" spans="1:8" ht="12.75" x14ac:dyDescent="0.2">
      <c r="A1269" s="209"/>
      <c r="B1269" s="213"/>
      <c r="C1269" s="122" t="s">
        <v>503</v>
      </c>
      <c r="D1269" s="6">
        <f>E1269+F1269+G1269+H1269</f>
        <v>0</v>
      </c>
      <c r="E1269" s="6">
        <v>0</v>
      </c>
      <c r="F1269" s="6">
        <v>0</v>
      </c>
      <c r="G1269" s="6">
        <v>0</v>
      </c>
      <c r="H1269" s="6">
        <v>0</v>
      </c>
    </row>
    <row r="1270" spans="1:8" ht="12.75" x14ac:dyDescent="0.2">
      <c r="A1270" s="209"/>
      <c r="B1270" s="213"/>
      <c r="C1270" s="122" t="s">
        <v>504</v>
      </c>
      <c r="D1270" s="6">
        <f t="shared" ref="D1270:D1273" si="712">E1270+F1270+G1270+H1270</f>
        <v>0</v>
      </c>
      <c r="E1270" s="6">
        <v>0</v>
      </c>
      <c r="F1270" s="6">
        <v>0</v>
      </c>
      <c r="G1270" s="6">
        <v>0</v>
      </c>
      <c r="H1270" s="6">
        <v>0</v>
      </c>
    </row>
    <row r="1271" spans="1:8" ht="12.75" x14ac:dyDescent="0.2">
      <c r="A1271" s="209"/>
      <c r="B1271" s="213"/>
      <c r="C1271" s="122" t="s">
        <v>505</v>
      </c>
      <c r="D1271" s="6">
        <f t="shared" si="712"/>
        <v>0</v>
      </c>
      <c r="E1271" s="6">
        <v>0</v>
      </c>
      <c r="F1271" s="6">
        <v>0</v>
      </c>
      <c r="G1271" s="6">
        <v>0</v>
      </c>
      <c r="H1271" s="6">
        <v>0</v>
      </c>
    </row>
    <row r="1272" spans="1:8" ht="12.75" x14ac:dyDescent="0.2">
      <c r="A1272" s="209"/>
      <c r="B1272" s="213"/>
      <c r="C1272" s="122" t="s">
        <v>506</v>
      </c>
      <c r="D1272" s="6">
        <f t="shared" si="712"/>
        <v>0</v>
      </c>
      <c r="E1272" s="6">
        <v>0</v>
      </c>
      <c r="F1272" s="110">
        <v>0</v>
      </c>
      <c r="G1272" s="6">
        <v>0</v>
      </c>
      <c r="H1272" s="6">
        <v>0</v>
      </c>
    </row>
    <row r="1273" spans="1:8" ht="12.75" x14ac:dyDescent="0.2">
      <c r="A1273" s="209"/>
      <c r="B1273" s="213"/>
      <c r="C1273" s="122" t="s">
        <v>507</v>
      </c>
      <c r="D1273" s="6">
        <f t="shared" si="712"/>
        <v>0</v>
      </c>
      <c r="E1273" s="6">
        <v>0</v>
      </c>
      <c r="F1273" s="6">
        <v>0</v>
      </c>
      <c r="G1273" s="6">
        <v>0</v>
      </c>
      <c r="H1273" s="6">
        <v>0</v>
      </c>
    </row>
    <row r="1274" spans="1:8" ht="12.75" customHeight="1" x14ac:dyDescent="0.2">
      <c r="A1274" s="209" t="s">
        <v>9</v>
      </c>
      <c r="B1274" s="213" t="s">
        <v>10</v>
      </c>
      <c r="C1274" s="51" t="s">
        <v>502</v>
      </c>
      <c r="D1274" s="5">
        <f>D1275+D1276+D1277+D1278+D1279</f>
        <v>0</v>
      </c>
      <c r="E1274" s="5">
        <f>E1275+E1276+E1277+E1278+E1279</f>
        <v>0</v>
      </c>
      <c r="F1274" s="5">
        <f t="shared" ref="F1274" si="713">F1275+F1276+F1277+F1278+F1279</f>
        <v>0</v>
      </c>
      <c r="G1274" s="5">
        <f t="shared" ref="G1274" si="714">G1275+G1276+G1277+G1278+G1279</f>
        <v>0</v>
      </c>
      <c r="H1274" s="5">
        <f t="shared" ref="H1274" si="715">H1275+H1276+H1277+H1278+H1279</f>
        <v>0</v>
      </c>
    </row>
    <row r="1275" spans="1:8" ht="12.75" x14ac:dyDescent="0.2">
      <c r="A1275" s="209"/>
      <c r="B1275" s="213"/>
      <c r="C1275" s="122" t="s">
        <v>503</v>
      </c>
      <c r="D1275" s="6">
        <f>E1275+F1275+G1275+H1275</f>
        <v>0</v>
      </c>
      <c r="E1275" s="6">
        <v>0</v>
      </c>
      <c r="F1275" s="6">
        <v>0</v>
      </c>
      <c r="G1275" s="6">
        <v>0</v>
      </c>
      <c r="H1275" s="6">
        <v>0</v>
      </c>
    </row>
    <row r="1276" spans="1:8" ht="12.75" x14ac:dyDescent="0.2">
      <c r="A1276" s="209"/>
      <c r="B1276" s="213"/>
      <c r="C1276" s="122" t="s">
        <v>504</v>
      </c>
      <c r="D1276" s="6">
        <f t="shared" ref="D1276:D1279" si="716">E1276+F1276+G1276+H1276</f>
        <v>0</v>
      </c>
      <c r="E1276" s="6">
        <v>0</v>
      </c>
      <c r="F1276" s="6">
        <v>0</v>
      </c>
      <c r="G1276" s="6">
        <v>0</v>
      </c>
      <c r="H1276" s="6">
        <v>0</v>
      </c>
    </row>
    <row r="1277" spans="1:8" ht="12.75" x14ac:dyDescent="0.2">
      <c r="A1277" s="209"/>
      <c r="B1277" s="213"/>
      <c r="C1277" s="122" t="s">
        <v>505</v>
      </c>
      <c r="D1277" s="6">
        <f t="shared" si="716"/>
        <v>0</v>
      </c>
      <c r="E1277" s="6">
        <v>0</v>
      </c>
      <c r="F1277" s="60">
        <v>0</v>
      </c>
      <c r="G1277" s="6">
        <v>0</v>
      </c>
      <c r="H1277" s="6">
        <v>0</v>
      </c>
    </row>
    <row r="1278" spans="1:8" ht="12.75" x14ac:dyDescent="0.2">
      <c r="A1278" s="209"/>
      <c r="B1278" s="213"/>
      <c r="C1278" s="122" t="s">
        <v>506</v>
      </c>
      <c r="D1278" s="6">
        <f t="shared" si="716"/>
        <v>0</v>
      </c>
      <c r="E1278" s="6">
        <v>0</v>
      </c>
      <c r="F1278" s="6">
        <v>0</v>
      </c>
      <c r="G1278" s="6">
        <v>0</v>
      </c>
      <c r="H1278" s="6">
        <v>0</v>
      </c>
    </row>
    <row r="1279" spans="1:8" ht="12.75" x14ac:dyDescent="0.2">
      <c r="A1279" s="209"/>
      <c r="B1279" s="213"/>
      <c r="C1279" s="122" t="s">
        <v>507</v>
      </c>
      <c r="D1279" s="6">
        <f t="shared" si="716"/>
        <v>0</v>
      </c>
      <c r="E1279" s="6">
        <v>0</v>
      </c>
      <c r="F1279" s="6">
        <v>0</v>
      </c>
      <c r="G1279" s="6">
        <v>0</v>
      </c>
      <c r="H1279" s="6">
        <v>0</v>
      </c>
    </row>
    <row r="1280" spans="1:8" ht="12.75" customHeight="1" x14ac:dyDescent="0.2">
      <c r="A1280" s="209" t="s">
        <v>11</v>
      </c>
      <c r="B1280" s="213" t="s">
        <v>12</v>
      </c>
      <c r="C1280" s="51" t="s">
        <v>502</v>
      </c>
      <c r="D1280" s="101">
        <f>D1281+D1282+D1283+D1284+D1285</f>
        <v>68.25</v>
      </c>
      <c r="E1280" s="101">
        <f>E1281+E1282+E1283+E1284+E1285</f>
        <v>0</v>
      </c>
      <c r="F1280" s="101">
        <f t="shared" ref="F1280" si="717">F1281+F1282+F1283+F1284+F1285</f>
        <v>68.25</v>
      </c>
      <c r="G1280" s="101">
        <f t="shared" ref="G1280" si="718">G1281+G1282+G1283+G1284+G1285</f>
        <v>0</v>
      </c>
      <c r="H1280" s="101">
        <f t="shared" ref="H1280" si="719">H1281+H1282+H1283+H1284+H1285</f>
        <v>0</v>
      </c>
    </row>
    <row r="1281" spans="1:8" ht="12.75" x14ac:dyDescent="0.2">
      <c r="A1281" s="209"/>
      <c r="B1281" s="213"/>
      <c r="C1281" s="122" t="s">
        <v>503</v>
      </c>
      <c r="D1281" s="6">
        <f>E1281+F1281+G1281+H1281</f>
        <v>0</v>
      </c>
      <c r="E1281" s="6">
        <v>0</v>
      </c>
      <c r="F1281" s="6">
        <v>0</v>
      </c>
      <c r="G1281" s="6">
        <v>0</v>
      </c>
      <c r="H1281" s="6">
        <v>0</v>
      </c>
    </row>
    <row r="1282" spans="1:8" ht="12.75" x14ac:dyDescent="0.2">
      <c r="A1282" s="209"/>
      <c r="B1282" s="213"/>
      <c r="C1282" s="122" t="s">
        <v>504</v>
      </c>
      <c r="D1282" s="6">
        <f t="shared" ref="D1282:D1285" si="720">E1282+F1282+G1282+H1282</f>
        <v>0</v>
      </c>
      <c r="E1282" s="6">
        <v>0</v>
      </c>
      <c r="F1282" s="6">
        <v>0</v>
      </c>
      <c r="G1282" s="6">
        <v>0</v>
      </c>
      <c r="H1282" s="6">
        <v>0</v>
      </c>
    </row>
    <row r="1283" spans="1:8" ht="12.75" x14ac:dyDescent="0.2">
      <c r="A1283" s="209"/>
      <c r="B1283" s="213"/>
      <c r="C1283" s="122" t="s">
        <v>505</v>
      </c>
      <c r="D1283" s="102">
        <f t="shared" si="720"/>
        <v>68.25</v>
      </c>
      <c r="E1283" s="6">
        <v>0</v>
      </c>
      <c r="F1283" s="110">
        <v>68.25</v>
      </c>
      <c r="G1283" s="6">
        <v>0</v>
      </c>
      <c r="H1283" s="6">
        <v>0</v>
      </c>
    </row>
    <row r="1284" spans="1:8" ht="12.75" x14ac:dyDescent="0.2">
      <c r="A1284" s="209"/>
      <c r="B1284" s="213"/>
      <c r="C1284" s="122" t="s">
        <v>506</v>
      </c>
      <c r="D1284" s="6">
        <f t="shared" si="720"/>
        <v>0</v>
      </c>
      <c r="E1284" s="6">
        <v>0</v>
      </c>
      <c r="F1284" s="6">
        <v>0</v>
      </c>
      <c r="G1284" s="6">
        <v>0</v>
      </c>
      <c r="H1284" s="6">
        <v>0</v>
      </c>
    </row>
    <row r="1285" spans="1:8" ht="12.75" x14ac:dyDescent="0.2">
      <c r="A1285" s="209"/>
      <c r="B1285" s="213"/>
      <c r="C1285" s="122" t="s">
        <v>507</v>
      </c>
      <c r="D1285" s="6">
        <f t="shared" si="720"/>
        <v>0</v>
      </c>
      <c r="E1285" s="6">
        <v>0</v>
      </c>
      <c r="F1285" s="6">
        <v>0</v>
      </c>
      <c r="G1285" s="6">
        <v>0</v>
      </c>
      <c r="H1285" s="6">
        <v>0</v>
      </c>
    </row>
    <row r="1286" spans="1:8" ht="12.75" customHeight="1" x14ac:dyDescent="0.2">
      <c r="A1286" s="209" t="s">
        <v>13</v>
      </c>
      <c r="B1286" s="213" t="s">
        <v>14</v>
      </c>
      <c r="C1286" s="51" t="s">
        <v>502</v>
      </c>
      <c r="D1286" s="5">
        <f>D1287+D1288+D1289+D1290+D1291</f>
        <v>50</v>
      </c>
      <c r="E1286" s="5">
        <f>E1287+E1288+E1289+E1290+E1291</f>
        <v>0</v>
      </c>
      <c r="F1286" s="5">
        <f t="shared" ref="F1286" si="721">F1287+F1288+F1289+F1290+F1291</f>
        <v>50</v>
      </c>
      <c r="G1286" s="5">
        <f t="shared" ref="G1286" si="722">G1287+G1288+G1289+G1290+G1291</f>
        <v>0</v>
      </c>
      <c r="H1286" s="5">
        <f t="shared" ref="H1286" si="723">H1287+H1288+H1289+H1290+H1291</f>
        <v>0</v>
      </c>
    </row>
    <row r="1287" spans="1:8" ht="12.75" x14ac:dyDescent="0.2">
      <c r="A1287" s="209"/>
      <c r="B1287" s="213"/>
      <c r="C1287" s="122" t="s">
        <v>503</v>
      </c>
      <c r="D1287" s="6">
        <f>E1287+F1287+G1287+H1287</f>
        <v>0</v>
      </c>
      <c r="E1287" s="6">
        <v>0</v>
      </c>
      <c r="F1287" s="6">
        <v>0</v>
      </c>
      <c r="G1287" s="6">
        <v>0</v>
      </c>
      <c r="H1287" s="6">
        <v>0</v>
      </c>
    </row>
    <row r="1288" spans="1:8" ht="12.75" x14ac:dyDescent="0.2">
      <c r="A1288" s="209"/>
      <c r="B1288" s="213"/>
      <c r="C1288" s="122" t="s">
        <v>504</v>
      </c>
      <c r="D1288" s="6">
        <f t="shared" ref="D1288:D1291" si="724">E1288+F1288+G1288+H1288</f>
        <v>0</v>
      </c>
      <c r="E1288" s="6">
        <v>0</v>
      </c>
      <c r="F1288" s="6">
        <v>0</v>
      </c>
      <c r="G1288" s="6">
        <v>0</v>
      </c>
      <c r="H1288" s="6">
        <v>0</v>
      </c>
    </row>
    <row r="1289" spans="1:8" ht="12.75" x14ac:dyDescent="0.2">
      <c r="A1289" s="209"/>
      <c r="B1289" s="213"/>
      <c r="C1289" s="122" t="s">
        <v>505</v>
      </c>
      <c r="D1289" s="6">
        <f t="shared" si="724"/>
        <v>50</v>
      </c>
      <c r="E1289" s="6">
        <v>0</v>
      </c>
      <c r="F1289" s="110">
        <v>50</v>
      </c>
      <c r="G1289" s="6">
        <v>0</v>
      </c>
      <c r="H1289" s="6">
        <v>0</v>
      </c>
    </row>
    <row r="1290" spans="1:8" ht="12.75" x14ac:dyDescent="0.2">
      <c r="A1290" s="209"/>
      <c r="B1290" s="213"/>
      <c r="C1290" s="122" t="s">
        <v>506</v>
      </c>
      <c r="D1290" s="6">
        <f t="shared" si="724"/>
        <v>0</v>
      </c>
      <c r="E1290" s="6">
        <v>0</v>
      </c>
      <c r="F1290" s="6">
        <v>0</v>
      </c>
      <c r="G1290" s="6">
        <v>0</v>
      </c>
      <c r="H1290" s="6">
        <v>0</v>
      </c>
    </row>
    <row r="1291" spans="1:8" ht="12.75" x14ac:dyDescent="0.2">
      <c r="A1291" s="209"/>
      <c r="B1291" s="213"/>
      <c r="C1291" s="122" t="s">
        <v>507</v>
      </c>
      <c r="D1291" s="6">
        <f t="shared" si="724"/>
        <v>0</v>
      </c>
      <c r="E1291" s="6">
        <v>0</v>
      </c>
      <c r="F1291" s="6">
        <v>0</v>
      </c>
      <c r="G1291" s="6">
        <v>0</v>
      </c>
      <c r="H1291" s="6">
        <v>0</v>
      </c>
    </row>
    <row r="1292" spans="1:8" ht="12.75" customHeight="1" x14ac:dyDescent="0.2">
      <c r="A1292" s="209" t="s">
        <v>15</v>
      </c>
      <c r="B1292" s="213" t="s">
        <v>16</v>
      </c>
      <c r="C1292" s="51" t="s">
        <v>502</v>
      </c>
      <c r="D1292" s="101">
        <f>D1293+D1294+D1295+D1296+D1297</f>
        <v>70</v>
      </c>
      <c r="E1292" s="5">
        <f>E1293+E1294+E1295+E1296+E1297</f>
        <v>0</v>
      </c>
      <c r="F1292" s="101">
        <f t="shared" ref="F1292" si="725">F1293+F1294+F1295+F1296+F1297</f>
        <v>70</v>
      </c>
      <c r="G1292" s="5">
        <f t="shared" ref="G1292" si="726">G1293+G1294+G1295+G1296+G1297</f>
        <v>0</v>
      </c>
      <c r="H1292" s="5">
        <f t="shared" ref="H1292" si="727">H1293+H1294+H1295+H1296+H1297</f>
        <v>0</v>
      </c>
    </row>
    <row r="1293" spans="1:8" ht="12.75" x14ac:dyDescent="0.2">
      <c r="A1293" s="209"/>
      <c r="B1293" s="213"/>
      <c r="C1293" s="122" t="s">
        <v>503</v>
      </c>
      <c r="D1293" s="6">
        <f>E1293+F1293+G1293+H1293</f>
        <v>0</v>
      </c>
      <c r="E1293" s="6">
        <v>0</v>
      </c>
      <c r="F1293" s="6">
        <v>0</v>
      </c>
      <c r="G1293" s="6">
        <v>0</v>
      </c>
      <c r="H1293" s="6">
        <v>0</v>
      </c>
    </row>
    <row r="1294" spans="1:8" ht="12.75" x14ac:dyDescent="0.2">
      <c r="A1294" s="209"/>
      <c r="B1294" s="213"/>
      <c r="C1294" s="122" t="s">
        <v>504</v>
      </c>
      <c r="D1294" s="6">
        <f t="shared" ref="D1294:D1297" si="728">E1294+F1294+G1294+H1294</f>
        <v>0</v>
      </c>
      <c r="E1294" s="6">
        <v>0</v>
      </c>
      <c r="F1294" s="6">
        <v>0</v>
      </c>
      <c r="G1294" s="6">
        <v>0</v>
      </c>
      <c r="H1294" s="6">
        <v>0</v>
      </c>
    </row>
    <row r="1295" spans="1:8" ht="12.75" x14ac:dyDescent="0.2">
      <c r="A1295" s="209"/>
      <c r="B1295" s="213"/>
      <c r="C1295" s="122" t="s">
        <v>505</v>
      </c>
      <c r="D1295" s="102">
        <f t="shared" si="728"/>
        <v>70</v>
      </c>
      <c r="E1295" s="6">
        <v>0</v>
      </c>
      <c r="F1295" s="110">
        <v>70</v>
      </c>
      <c r="G1295" s="6">
        <v>0</v>
      </c>
      <c r="H1295" s="6">
        <v>0</v>
      </c>
    </row>
    <row r="1296" spans="1:8" ht="12.75" x14ac:dyDescent="0.2">
      <c r="A1296" s="209"/>
      <c r="B1296" s="213"/>
      <c r="C1296" s="122" t="s">
        <v>506</v>
      </c>
      <c r="D1296" s="6">
        <f t="shared" si="728"/>
        <v>0</v>
      </c>
      <c r="E1296" s="6">
        <v>0</v>
      </c>
      <c r="F1296" s="6">
        <v>0</v>
      </c>
      <c r="G1296" s="6">
        <v>0</v>
      </c>
      <c r="H1296" s="6">
        <v>0</v>
      </c>
    </row>
    <row r="1297" spans="1:8" ht="12.75" x14ac:dyDescent="0.2">
      <c r="A1297" s="209"/>
      <c r="B1297" s="213"/>
      <c r="C1297" s="122" t="s">
        <v>507</v>
      </c>
      <c r="D1297" s="6">
        <f t="shared" si="728"/>
        <v>0</v>
      </c>
      <c r="E1297" s="6">
        <v>0</v>
      </c>
      <c r="F1297" s="6">
        <v>0</v>
      </c>
      <c r="G1297" s="6">
        <v>0</v>
      </c>
      <c r="H1297" s="6">
        <v>0</v>
      </c>
    </row>
    <row r="1298" spans="1:8" ht="12.75" customHeight="1" x14ac:dyDescent="0.2">
      <c r="A1298" s="209" t="s">
        <v>17</v>
      </c>
      <c r="B1298" s="213" t="s">
        <v>18</v>
      </c>
      <c r="C1298" s="51" t="s">
        <v>502</v>
      </c>
      <c r="D1298" s="5">
        <f>D1299+D1300+D1301+D1302+D1303</f>
        <v>0</v>
      </c>
      <c r="E1298" s="5">
        <f>E1299+E1300+E1301+E1302+E1303</f>
        <v>0</v>
      </c>
      <c r="F1298" s="5">
        <f t="shared" ref="F1298" si="729">F1299+F1300+F1301+F1302+F1303</f>
        <v>0</v>
      </c>
      <c r="G1298" s="5">
        <f t="shared" ref="G1298" si="730">G1299+G1300+G1301+G1302+G1303</f>
        <v>0</v>
      </c>
      <c r="H1298" s="5">
        <f t="shared" ref="H1298" si="731">H1299+H1300+H1301+H1302+H1303</f>
        <v>0</v>
      </c>
    </row>
    <row r="1299" spans="1:8" ht="12.75" x14ac:dyDescent="0.2">
      <c r="A1299" s="209"/>
      <c r="B1299" s="213"/>
      <c r="C1299" s="122" t="s">
        <v>503</v>
      </c>
      <c r="D1299" s="6">
        <f>E1299+F1299+G1299+H1299</f>
        <v>0</v>
      </c>
      <c r="E1299" s="6">
        <v>0</v>
      </c>
      <c r="F1299" s="6">
        <v>0</v>
      </c>
      <c r="G1299" s="6">
        <v>0</v>
      </c>
      <c r="H1299" s="6">
        <v>0</v>
      </c>
    </row>
    <row r="1300" spans="1:8" ht="12.75" x14ac:dyDescent="0.2">
      <c r="A1300" s="209"/>
      <c r="B1300" s="213"/>
      <c r="C1300" s="122" t="s">
        <v>504</v>
      </c>
      <c r="D1300" s="6">
        <f t="shared" ref="D1300:D1303" si="732">E1300+F1300+G1300+H1300</f>
        <v>0</v>
      </c>
      <c r="E1300" s="6">
        <v>0</v>
      </c>
      <c r="F1300" s="6">
        <v>0</v>
      </c>
      <c r="G1300" s="6">
        <v>0</v>
      </c>
      <c r="H1300" s="6">
        <v>0</v>
      </c>
    </row>
    <row r="1301" spans="1:8" ht="12.75" x14ac:dyDescent="0.2">
      <c r="A1301" s="209"/>
      <c r="B1301" s="213"/>
      <c r="C1301" s="122" t="s">
        <v>505</v>
      </c>
      <c r="D1301" s="6">
        <f t="shared" si="732"/>
        <v>0</v>
      </c>
      <c r="E1301" s="6">
        <v>0</v>
      </c>
      <c r="F1301" s="6">
        <v>0</v>
      </c>
      <c r="G1301" s="6">
        <v>0</v>
      </c>
      <c r="H1301" s="6">
        <v>0</v>
      </c>
    </row>
    <row r="1302" spans="1:8" ht="12.75" x14ac:dyDescent="0.2">
      <c r="A1302" s="209"/>
      <c r="B1302" s="213"/>
      <c r="C1302" s="122" t="s">
        <v>506</v>
      </c>
      <c r="D1302" s="6">
        <f t="shared" si="732"/>
        <v>0</v>
      </c>
      <c r="E1302" s="6">
        <v>0</v>
      </c>
      <c r="F1302" s="110">
        <v>0</v>
      </c>
      <c r="G1302" s="6">
        <v>0</v>
      </c>
      <c r="H1302" s="6">
        <v>0</v>
      </c>
    </row>
    <row r="1303" spans="1:8" ht="12.75" x14ac:dyDescent="0.2">
      <c r="A1303" s="209"/>
      <c r="B1303" s="213"/>
      <c r="C1303" s="122" t="s">
        <v>507</v>
      </c>
      <c r="D1303" s="6">
        <f t="shared" si="732"/>
        <v>0</v>
      </c>
      <c r="E1303" s="6">
        <v>0</v>
      </c>
      <c r="F1303" s="6">
        <v>0</v>
      </c>
      <c r="G1303" s="6">
        <v>0</v>
      </c>
      <c r="H1303" s="6">
        <v>0</v>
      </c>
    </row>
    <row r="1304" spans="1:8" ht="12.75" customHeight="1" x14ac:dyDescent="0.2">
      <c r="A1304" s="209" t="s">
        <v>19</v>
      </c>
      <c r="B1304" s="213" t="s">
        <v>20</v>
      </c>
      <c r="C1304" s="51" t="s">
        <v>502</v>
      </c>
      <c r="D1304" s="5">
        <f>D1305+D1306+D1307+D1308+D1309</f>
        <v>0</v>
      </c>
      <c r="E1304" s="5">
        <f>E1305+E1306+E1307+E1308+E1309</f>
        <v>0</v>
      </c>
      <c r="F1304" s="5">
        <f t="shared" ref="F1304" si="733">F1305+F1306+F1307+F1308+F1309</f>
        <v>0</v>
      </c>
      <c r="G1304" s="5">
        <f t="shared" ref="G1304" si="734">G1305+G1306+G1307+G1308+G1309</f>
        <v>0</v>
      </c>
      <c r="H1304" s="5">
        <f t="shared" ref="H1304" si="735">H1305+H1306+H1307+H1308+H1309</f>
        <v>0</v>
      </c>
    </row>
    <row r="1305" spans="1:8" ht="12.75" x14ac:dyDescent="0.2">
      <c r="A1305" s="209"/>
      <c r="B1305" s="213"/>
      <c r="C1305" s="122" t="s">
        <v>503</v>
      </c>
      <c r="D1305" s="6">
        <f>E1305+F1305+G1305+H1305</f>
        <v>0</v>
      </c>
      <c r="E1305" s="6">
        <v>0</v>
      </c>
      <c r="F1305" s="6">
        <v>0</v>
      </c>
      <c r="G1305" s="6">
        <v>0</v>
      </c>
      <c r="H1305" s="6">
        <v>0</v>
      </c>
    </row>
    <row r="1306" spans="1:8" ht="12.75" x14ac:dyDescent="0.2">
      <c r="A1306" s="209"/>
      <c r="B1306" s="213"/>
      <c r="C1306" s="122" t="s">
        <v>504</v>
      </c>
      <c r="D1306" s="6">
        <f t="shared" ref="D1306:D1309" si="736">E1306+F1306+G1306+H1306</f>
        <v>0</v>
      </c>
      <c r="E1306" s="6">
        <v>0</v>
      </c>
      <c r="F1306" s="6">
        <v>0</v>
      </c>
      <c r="G1306" s="6">
        <v>0</v>
      </c>
      <c r="H1306" s="6">
        <v>0</v>
      </c>
    </row>
    <row r="1307" spans="1:8" ht="12.75" x14ac:dyDescent="0.2">
      <c r="A1307" s="209"/>
      <c r="B1307" s="213"/>
      <c r="C1307" s="122" t="s">
        <v>505</v>
      </c>
      <c r="D1307" s="6">
        <f t="shared" si="736"/>
        <v>0</v>
      </c>
      <c r="E1307" s="6">
        <v>0</v>
      </c>
      <c r="F1307" s="6">
        <v>0</v>
      </c>
      <c r="G1307" s="6">
        <v>0</v>
      </c>
      <c r="H1307" s="6">
        <v>0</v>
      </c>
    </row>
    <row r="1308" spans="1:8" ht="12.75" x14ac:dyDescent="0.2">
      <c r="A1308" s="209"/>
      <c r="B1308" s="213"/>
      <c r="C1308" s="122" t="s">
        <v>506</v>
      </c>
      <c r="D1308" s="6">
        <f t="shared" si="736"/>
        <v>0</v>
      </c>
      <c r="E1308" s="6">
        <v>0</v>
      </c>
      <c r="F1308" s="110">
        <v>0</v>
      </c>
      <c r="G1308" s="6">
        <v>0</v>
      </c>
      <c r="H1308" s="6">
        <v>0</v>
      </c>
    </row>
    <row r="1309" spans="1:8" ht="12.75" x14ac:dyDescent="0.2">
      <c r="A1309" s="209"/>
      <c r="B1309" s="213"/>
      <c r="C1309" s="122" t="s">
        <v>507</v>
      </c>
      <c r="D1309" s="6">
        <f t="shared" si="736"/>
        <v>0</v>
      </c>
      <c r="E1309" s="6">
        <v>0</v>
      </c>
      <c r="F1309" s="6">
        <v>0</v>
      </c>
      <c r="G1309" s="6">
        <v>0</v>
      </c>
      <c r="H1309" s="6">
        <v>0</v>
      </c>
    </row>
    <row r="1310" spans="1:8" ht="12.75" customHeight="1" x14ac:dyDescent="0.2">
      <c r="A1310" s="209" t="s">
        <v>21</v>
      </c>
      <c r="B1310" s="213" t="s">
        <v>22</v>
      </c>
      <c r="C1310" s="51" t="s">
        <v>502</v>
      </c>
      <c r="D1310" s="5">
        <f>D1311+D1312+D1313+D1314+D1315</f>
        <v>88.9</v>
      </c>
      <c r="E1310" s="5">
        <f>E1311+E1312+E1313+E1314+E1315</f>
        <v>0</v>
      </c>
      <c r="F1310" s="5">
        <f t="shared" ref="F1310" si="737">F1311+F1312+F1313+F1314+F1315</f>
        <v>88.9</v>
      </c>
      <c r="G1310" s="5">
        <f t="shared" ref="G1310" si="738">G1311+G1312+G1313+G1314+G1315</f>
        <v>0</v>
      </c>
      <c r="H1310" s="5">
        <f t="shared" ref="H1310" si="739">H1311+H1312+H1313+H1314+H1315</f>
        <v>0</v>
      </c>
    </row>
    <row r="1311" spans="1:8" ht="12.75" x14ac:dyDescent="0.2">
      <c r="A1311" s="209"/>
      <c r="B1311" s="213"/>
      <c r="C1311" s="122" t="s">
        <v>503</v>
      </c>
      <c r="D1311" s="6">
        <f>E1311+F1311+G1311+H1311</f>
        <v>88.9</v>
      </c>
      <c r="E1311" s="6">
        <v>0</v>
      </c>
      <c r="F1311" s="110">
        <v>88.9</v>
      </c>
      <c r="G1311" s="6">
        <v>0</v>
      </c>
      <c r="H1311" s="6">
        <v>0</v>
      </c>
    </row>
    <row r="1312" spans="1:8" ht="12.75" x14ac:dyDescent="0.2">
      <c r="A1312" s="209"/>
      <c r="B1312" s="213"/>
      <c r="C1312" s="122" t="s">
        <v>504</v>
      </c>
      <c r="D1312" s="6">
        <f t="shared" ref="D1312:D1315" si="740">E1312+F1312+G1312+H1312</f>
        <v>0</v>
      </c>
      <c r="E1312" s="6">
        <v>0</v>
      </c>
      <c r="F1312" s="6">
        <v>0</v>
      </c>
      <c r="G1312" s="6">
        <v>0</v>
      </c>
      <c r="H1312" s="6">
        <v>0</v>
      </c>
    </row>
    <row r="1313" spans="1:8" ht="12.75" x14ac:dyDescent="0.2">
      <c r="A1313" s="209"/>
      <c r="B1313" s="213"/>
      <c r="C1313" s="122" t="s">
        <v>505</v>
      </c>
      <c r="D1313" s="6">
        <f t="shared" si="740"/>
        <v>0</v>
      </c>
      <c r="E1313" s="6">
        <v>0</v>
      </c>
      <c r="F1313" s="6">
        <v>0</v>
      </c>
      <c r="G1313" s="6">
        <v>0</v>
      </c>
      <c r="H1313" s="6">
        <v>0</v>
      </c>
    </row>
    <row r="1314" spans="1:8" ht="12.75" x14ac:dyDescent="0.2">
      <c r="A1314" s="209"/>
      <c r="B1314" s="213"/>
      <c r="C1314" s="122" t="s">
        <v>506</v>
      </c>
      <c r="D1314" s="6">
        <f t="shared" si="740"/>
        <v>0</v>
      </c>
      <c r="E1314" s="6">
        <v>0</v>
      </c>
      <c r="F1314" s="6">
        <v>0</v>
      </c>
      <c r="G1314" s="6">
        <v>0</v>
      </c>
      <c r="H1314" s="6">
        <v>0</v>
      </c>
    </row>
    <row r="1315" spans="1:8" ht="55.9" customHeight="1" x14ac:dyDescent="0.2">
      <c r="A1315" s="209"/>
      <c r="B1315" s="213"/>
      <c r="C1315" s="122" t="s">
        <v>507</v>
      </c>
      <c r="D1315" s="6">
        <f t="shared" si="740"/>
        <v>0</v>
      </c>
      <c r="E1315" s="6">
        <v>0</v>
      </c>
      <c r="F1315" s="6">
        <v>0</v>
      </c>
      <c r="G1315" s="6">
        <v>0</v>
      </c>
      <c r="H1315" s="6">
        <v>0</v>
      </c>
    </row>
    <row r="1316" spans="1:8" ht="12.75" customHeight="1" x14ac:dyDescent="0.2">
      <c r="A1316" s="209" t="s">
        <v>23</v>
      </c>
      <c r="B1316" s="213" t="s">
        <v>790</v>
      </c>
      <c r="C1316" s="51" t="s">
        <v>502</v>
      </c>
      <c r="D1316" s="5">
        <f>D1317+D1318+D1319+D1320+D1321</f>
        <v>18.7</v>
      </c>
      <c r="E1316" s="5">
        <f>E1317+E1318+E1319+E1320+E1321</f>
        <v>0</v>
      </c>
      <c r="F1316" s="5">
        <f t="shared" ref="F1316" si="741">F1317+F1318+F1319+F1320+F1321</f>
        <v>18.7</v>
      </c>
      <c r="G1316" s="5">
        <f t="shared" ref="G1316" si="742">G1317+G1318+G1319+G1320+G1321</f>
        <v>0</v>
      </c>
      <c r="H1316" s="5">
        <f t="shared" ref="H1316" si="743">H1317+H1318+H1319+H1320+H1321</f>
        <v>0</v>
      </c>
    </row>
    <row r="1317" spans="1:8" ht="12.75" x14ac:dyDescent="0.2">
      <c r="A1317" s="209"/>
      <c r="B1317" s="213"/>
      <c r="C1317" s="122" t="s">
        <v>503</v>
      </c>
      <c r="D1317" s="6">
        <f>E1317+F1317+G1317+H1317</f>
        <v>18.7</v>
      </c>
      <c r="E1317" s="6">
        <v>0</v>
      </c>
      <c r="F1317" s="110">
        <v>18.7</v>
      </c>
      <c r="G1317" s="6">
        <v>0</v>
      </c>
      <c r="H1317" s="6">
        <v>0</v>
      </c>
    </row>
    <row r="1318" spans="1:8" ht="12.75" x14ac:dyDescent="0.2">
      <c r="A1318" s="209"/>
      <c r="B1318" s="213"/>
      <c r="C1318" s="122" t="s">
        <v>504</v>
      </c>
      <c r="D1318" s="6">
        <f t="shared" ref="D1318:D1321" si="744">E1318+F1318+G1318+H1318</f>
        <v>0</v>
      </c>
      <c r="E1318" s="6">
        <v>0</v>
      </c>
      <c r="F1318" s="6">
        <v>0</v>
      </c>
      <c r="G1318" s="6">
        <v>0</v>
      </c>
      <c r="H1318" s="6">
        <v>0</v>
      </c>
    </row>
    <row r="1319" spans="1:8" ht="12.75" x14ac:dyDescent="0.2">
      <c r="A1319" s="209"/>
      <c r="B1319" s="213"/>
      <c r="C1319" s="122" t="s">
        <v>505</v>
      </c>
      <c r="D1319" s="6">
        <f t="shared" si="744"/>
        <v>0</v>
      </c>
      <c r="E1319" s="6">
        <v>0</v>
      </c>
      <c r="F1319" s="6">
        <v>0</v>
      </c>
      <c r="G1319" s="6">
        <v>0</v>
      </c>
      <c r="H1319" s="6">
        <v>0</v>
      </c>
    </row>
    <row r="1320" spans="1:8" ht="12.75" x14ac:dyDescent="0.2">
      <c r="A1320" s="209"/>
      <c r="B1320" s="213"/>
      <c r="C1320" s="122" t="s">
        <v>506</v>
      </c>
      <c r="D1320" s="6">
        <f t="shared" si="744"/>
        <v>0</v>
      </c>
      <c r="E1320" s="6">
        <v>0</v>
      </c>
      <c r="F1320" s="6">
        <v>0</v>
      </c>
      <c r="G1320" s="6">
        <v>0</v>
      </c>
      <c r="H1320" s="6">
        <v>0</v>
      </c>
    </row>
    <row r="1321" spans="1:8" ht="12.75" x14ac:dyDescent="0.2">
      <c r="A1321" s="209"/>
      <c r="B1321" s="213"/>
      <c r="C1321" s="122" t="s">
        <v>507</v>
      </c>
      <c r="D1321" s="6">
        <f t="shared" si="744"/>
        <v>0</v>
      </c>
      <c r="E1321" s="6">
        <v>0</v>
      </c>
      <c r="F1321" s="6">
        <v>0</v>
      </c>
      <c r="G1321" s="6">
        <v>0</v>
      </c>
      <c r="H1321" s="6">
        <v>0</v>
      </c>
    </row>
    <row r="1322" spans="1:8" ht="12.75" customHeight="1" x14ac:dyDescent="0.2">
      <c r="A1322" s="209" t="s">
        <v>24</v>
      </c>
      <c r="B1322" s="213" t="s">
        <v>791</v>
      </c>
      <c r="C1322" s="51" t="s">
        <v>502</v>
      </c>
      <c r="D1322" s="5">
        <f>D1323+D1324+D1325+D1326+D1327</f>
        <v>2</v>
      </c>
      <c r="E1322" s="5">
        <f>E1323+E1324+E1325+E1326+E1327</f>
        <v>0</v>
      </c>
      <c r="F1322" s="5">
        <f t="shared" ref="F1322" si="745">F1323+F1324+F1325+F1326+F1327</f>
        <v>2</v>
      </c>
      <c r="G1322" s="5">
        <f t="shared" ref="G1322" si="746">G1323+G1324+G1325+G1326+G1327</f>
        <v>0</v>
      </c>
      <c r="H1322" s="5">
        <f t="shared" ref="H1322" si="747">H1323+H1324+H1325+H1326+H1327</f>
        <v>0</v>
      </c>
    </row>
    <row r="1323" spans="1:8" ht="12.75" x14ac:dyDescent="0.2">
      <c r="A1323" s="209"/>
      <c r="B1323" s="213"/>
      <c r="C1323" s="122" t="s">
        <v>503</v>
      </c>
      <c r="D1323" s="6">
        <f>E1323+F1323+G1323+H1323</f>
        <v>2</v>
      </c>
      <c r="E1323" s="6">
        <v>0</v>
      </c>
      <c r="F1323" s="110">
        <v>2</v>
      </c>
      <c r="G1323" s="6">
        <v>0</v>
      </c>
      <c r="H1323" s="6">
        <v>0</v>
      </c>
    </row>
    <row r="1324" spans="1:8" ht="12.75" x14ac:dyDescent="0.2">
      <c r="A1324" s="209"/>
      <c r="B1324" s="213"/>
      <c r="C1324" s="122" t="s">
        <v>504</v>
      </c>
      <c r="D1324" s="6">
        <f t="shared" ref="D1324:D1327" si="748">E1324+F1324+G1324+H1324</f>
        <v>0</v>
      </c>
      <c r="E1324" s="6">
        <v>0</v>
      </c>
      <c r="F1324" s="6">
        <v>0</v>
      </c>
      <c r="G1324" s="6">
        <v>0</v>
      </c>
      <c r="H1324" s="6">
        <v>0</v>
      </c>
    </row>
    <row r="1325" spans="1:8" ht="12.75" x14ac:dyDescent="0.2">
      <c r="A1325" s="209"/>
      <c r="B1325" s="213"/>
      <c r="C1325" s="122" t="s">
        <v>505</v>
      </c>
      <c r="D1325" s="6">
        <f t="shared" si="748"/>
        <v>0</v>
      </c>
      <c r="E1325" s="6">
        <v>0</v>
      </c>
      <c r="F1325" s="6">
        <v>0</v>
      </c>
      <c r="G1325" s="6">
        <v>0</v>
      </c>
      <c r="H1325" s="6">
        <v>0</v>
      </c>
    </row>
    <row r="1326" spans="1:8" ht="12.75" x14ac:dyDescent="0.2">
      <c r="A1326" s="209"/>
      <c r="B1326" s="213"/>
      <c r="C1326" s="122" t="s">
        <v>506</v>
      </c>
      <c r="D1326" s="6">
        <f t="shared" si="748"/>
        <v>0</v>
      </c>
      <c r="E1326" s="6">
        <v>0</v>
      </c>
      <c r="F1326" s="6">
        <v>0</v>
      </c>
      <c r="G1326" s="6">
        <v>0</v>
      </c>
      <c r="H1326" s="6">
        <v>0</v>
      </c>
    </row>
    <row r="1327" spans="1:8" ht="12.75" x14ac:dyDescent="0.2">
      <c r="A1327" s="209"/>
      <c r="B1327" s="213"/>
      <c r="C1327" s="122" t="s">
        <v>507</v>
      </c>
      <c r="D1327" s="6">
        <f t="shared" si="748"/>
        <v>0</v>
      </c>
      <c r="E1327" s="6">
        <v>0</v>
      </c>
      <c r="F1327" s="6">
        <v>0</v>
      </c>
      <c r="G1327" s="6">
        <v>0</v>
      </c>
      <c r="H1327" s="6">
        <v>0</v>
      </c>
    </row>
    <row r="1328" spans="1:8" ht="25.5" customHeight="1" x14ac:dyDescent="0.2">
      <c r="A1328" s="209" t="s">
        <v>25</v>
      </c>
      <c r="B1328" s="230" t="s">
        <v>1144</v>
      </c>
      <c r="C1328" s="51" t="s">
        <v>502</v>
      </c>
      <c r="D1328" s="5">
        <f>D1329+D1330+D1331+D1332+D1333</f>
        <v>50</v>
      </c>
      <c r="E1328" s="5">
        <f>E1329+E1330+E1331+E1332+E1333</f>
        <v>0</v>
      </c>
      <c r="F1328" s="5">
        <f t="shared" ref="F1328" si="749">F1329+F1330+F1331+F1332+F1333</f>
        <v>50</v>
      </c>
      <c r="G1328" s="5">
        <f t="shared" ref="G1328" si="750">G1329+G1330+G1331+G1332+G1333</f>
        <v>0</v>
      </c>
      <c r="H1328" s="5">
        <f t="shared" ref="H1328" si="751">H1329+H1330+H1331+H1332+H1333</f>
        <v>0</v>
      </c>
    </row>
    <row r="1329" spans="1:8" ht="12.75" x14ac:dyDescent="0.2">
      <c r="A1329" s="209"/>
      <c r="B1329" s="231"/>
      <c r="C1329" s="122" t="s">
        <v>503</v>
      </c>
      <c r="D1329" s="6">
        <f>E1329+F1329+G1329+H1329</f>
        <v>0</v>
      </c>
      <c r="E1329" s="6">
        <v>0</v>
      </c>
      <c r="F1329" s="6">
        <v>0</v>
      </c>
      <c r="G1329" s="6">
        <v>0</v>
      </c>
      <c r="H1329" s="6">
        <v>0</v>
      </c>
    </row>
    <row r="1330" spans="1:8" ht="12.75" x14ac:dyDescent="0.2">
      <c r="A1330" s="209"/>
      <c r="B1330" s="231"/>
      <c r="C1330" s="122" t="s">
        <v>504</v>
      </c>
      <c r="D1330" s="6">
        <f t="shared" ref="D1330:D1333" si="752">E1330+F1330+G1330+H1330</f>
        <v>50</v>
      </c>
      <c r="E1330" s="6">
        <v>0</v>
      </c>
      <c r="F1330" s="110">
        <v>50</v>
      </c>
      <c r="G1330" s="6"/>
      <c r="H1330" s="6"/>
    </row>
    <row r="1331" spans="1:8" ht="12.75" x14ac:dyDescent="0.2">
      <c r="A1331" s="209"/>
      <c r="B1331" s="231"/>
      <c r="C1331" s="122" t="s">
        <v>505</v>
      </c>
      <c r="D1331" s="6">
        <f t="shared" si="752"/>
        <v>0</v>
      </c>
      <c r="E1331" s="6">
        <v>0</v>
      </c>
      <c r="F1331" s="6">
        <v>0</v>
      </c>
      <c r="G1331" s="6">
        <v>0</v>
      </c>
      <c r="H1331" s="6">
        <v>0</v>
      </c>
    </row>
    <row r="1332" spans="1:8" ht="12.75" x14ac:dyDescent="0.2">
      <c r="A1332" s="209"/>
      <c r="B1332" s="231"/>
      <c r="C1332" s="122" t="s">
        <v>506</v>
      </c>
      <c r="D1332" s="6">
        <f t="shared" si="752"/>
        <v>0</v>
      </c>
      <c r="E1332" s="6">
        <v>0</v>
      </c>
      <c r="F1332" s="6">
        <v>0</v>
      </c>
      <c r="G1332" s="6">
        <v>0</v>
      </c>
      <c r="H1332" s="6">
        <v>0</v>
      </c>
    </row>
    <row r="1333" spans="1:8" ht="12.75" x14ac:dyDescent="0.2">
      <c r="A1333" s="209"/>
      <c r="B1333" s="232"/>
      <c r="C1333" s="122" t="s">
        <v>507</v>
      </c>
      <c r="D1333" s="6">
        <f t="shared" si="752"/>
        <v>0</v>
      </c>
      <c r="E1333" s="6">
        <v>0</v>
      </c>
      <c r="F1333" s="6">
        <v>0</v>
      </c>
      <c r="G1333" s="6">
        <v>0</v>
      </c>
      <c r="H1333" s="6">
        <v>0</v>
      </c>
    </row>
    <row r="1334" spans="1:8" ht="12.75" customHeight="1" x14ac:dyDescent="0.2">
      <c r="A1334" s="209" t="s">
        <v>26</v>
      </c>
      <c r="B1334" s="213" t="s">
        <v>27</v>
      </c>
      <c r="C1334" s="51" t="s">
        <v>502</v>
      </c>
      <c r="D1334" s="5">
        <f>D1335+D1336+D1337+D1338+D1339</f>
        <v>51.6</v>
      </c>
      <c r="E1334" s="5">
        <f>E1335+E1336+E1337+E1338+E1339</f>
        <v>0</v>
      </c>
      <c r="F1334" s="5">
        <f t="shared" ref="F1334" si="753">F1335+F1336+F1337+F1338+F1339</f>
        <v>51.6</v>
      </c>
      <c r="G1334" s="5">
        <f t="shared" ref="G1334" si="754">G1335+G1336+G1337+G1338+G1339</f>
        <v>0</v>
      </c>
      <c r="H1334" s="5">
        <f t="shared" ref="H1334" si="755">H1335+H1336+H1337+H1338+H1339</f>
        <v>0</v>
      </c>
    </row>
    <row r="1335" spans="1:8" ht="12.75" x14ac:dyDescent="0.2">
      <c r="A1335" s="209"/>
      <c r="B1335" s="213"/>
      <c r="C1335" s="122" t="s">
        <v>503</v>
      </c>
      <c r="D1335" s="6">
        <f>E1335+F1335+G1335+H1335</f>
        <v>51.6</v>
      </c>
      <c r="E1335" s="6">
        <v>0</v>
      </c>
      <c r="F1335" s="110">
        <v>51.6</v>
      </c>
      <c r="G1335" s="6">
        <v>0</v>
      </c>
      <c r="H1335" s="6">
        <v>0</v>
      </c>
    </row>
    <row r="1336" spans="1:8" ht="12.75" x14ac:dyDescent="0.2">
      <c r="A1336" s="209"/>
      <c r="B1336" s="213"/>
      <c r="C1336" s="122" t="s">
        <v>504</v>
      </c>
      <c r="D1336" s="6">
        <f t="shared" ref="D1336:D1339" si="756">E1336+F1336+G1336+H1336</f>
        <v>0</v>
      </c>
      <c r="E1336" s="6">
        <v>0</v>
      </c>
      <c r="F1336" s="6">
        <v>0</v>
      </c>
      <c r="G1336" s="6">
        <v>0</v>
      </c>
      <c r="H1336" s="6">
        <v>0</v>
      </c>
    </row>
    <row r="1337" spans="1:8" ht="12.75" x14ac:dyDescent="0.2">
      <c r="A1337" s="209"/>
      <c r="B1337" s="213"/>
      <c r="C1337" s="122" t="s">
        <v>505</v>
      </c>
      <c r="D1337" s="6">
        <f t="shared" si="756"/>
        <v>0</v>
      </c>
      <c r="E1337" s="6">
        <v>0</v>
      </c>
      <c r="F1337" s="6">
        <v>0</v>
      </c>
      <c r="G1337" s="6">
        <v>0</v>
      </c>
      <c r="H1337" s="6">
        <v>0</v>
      </c>
    </row>
    <row r="1338" spans="1:8" ht="12.75" x14ac:dyDescent="0.2">
      <c r="A1338" s="209"/>
      <c r="B1338" s="213"/>
      <c r="C1338" s="122" t="s">
        <v>506</v>
      </c>
      <c r="D1338" s="6">
        <f t="shared" si="756"/>
        <v>0</v>
      </c>
      <c r="E1338" s="6">
        <v>0</v>
      </c>
      <c r="F1338" s="6">
        <v>0</v>
      </c>
      <c r="G1338" s="6">
        <v>0</v>
      </c>
      <c r="H1338" s="6">
        <v>0</v>
      </c>
    </row>
    <row r="1339" spans="1:8" ht="40.9" customHeight="1" x14ac:dyDescent="0.2">
      <c r="A1339" s="209"/>
      <c r="B1339" s="213"/>
      <c r="C1339" s="122" t="s">
        <v>507</v>
      </c>
      <c r="D1339" s="6">
        <f t="shared" si="756"/>
        <v>0</v>
      </c>
      <c r="E1339" s="6">
        <v>0</v>
      </c>
      <c r="F1339" s="6">
        <v>0</v>
      </c>
      <c r="G1339" s="6">
        <v>0</v>
      </c>
      <c r="H1339" s="6">
        <v>0</v>
      </c>
    </row>
    <row r="1340" spans="1:8" ht="12.75" customHeight="1" x14ac:dyDescent="0.2">
      <c r="A1340" s="209" t="s">
        <v>28</v>
      </c>
      <c r="B1340" s="213" t="s">
        <v>29</v>
      </c>
      <c r="C1340" s="51" t="s">
        <v>502</v>
      </c>
      <c r="D1340" s="5">
        <f>D1341+D1342+D1343+D1344+D1345</f>
        <v>457.5</v>
      </c>
      <c r="E1340" s="5">
        <f>E1341+E1342+E1343+E1344+E1345</f>
        <v>0</v>
      </c>
      <c r="F1340" s="5">
        <f t="shared" ref="F1340" si="757">F1341+F1342+F1343+F1344+F1345</f>
        <v>457.5</v>
      </c>
      <c r="G1340" s="5">
        <f t="shared" ref="G1340" si="758">G1341+G1342+G1343+G1344+G1345</f>
        <v>0</v>
      </c>
      <c r="H1340" s="5">
        <f t="shared" ref="H1340" si="759">H1341+H1342+H1343+H1344+H1345</f>
        <v>0</v>
      </c>
    </row>
    <row r="1341" spans="1:8" ht="12.75" x14ac:dyDescent="0.2">
      <c r="A1341" s="209"/>
      <c r="B1341" s="213"/>
      <c r="C1341" s="122" t="s">
        <v>503</v>
      </c>
      <c r="D1341" s="6">
        <f>E1341+F1341+G1341+H1341</f>
        <v>457.5</v>
      </c>
      <c r="E1341" s="6">
        <v>0</v>
      </c>
      <c r="F1341" s="110">
        <v>457.5</v>
      </c>
      <c r="G1341" s="6">
        <v>0</v>
      </c>
      <c r="H1341" s="6">
        <v>0</v>
      </c>
    </row>
    <row r="1342" spans="1:8" ht="12.75" x14ac:dyDescent="0.2">
      <c r="A1342" s="209"/>
      <c r="B1342" s="213"/>
      <c r="C1342" s="122" t="s">
        <v>504</v>
      </c>
      <c r="D1342" s="6">
        <f t="shared" ref="D1342:D1345" si="760">E1342+F1342+G1342+H1342</f>
        <v>0</v>
      </c>
      <c r="E1342" s="6">
        <v>0</v>
      </c>
      <c r="F1342" s="6">
        <v>0</v>
      </c>
      <c r="G1342" s="6">
        <v>0</v>
      </c>
      <c r="H1342" s="6">
        <v>0</v>
      </c>
    </row>
    <row r="1343" spans="1:8" ht="12.75" x14ac:dyDescent="0.2">
      <c r="A1343" s="209"/>
      <c r="B1343" s="213"/>
      <c r="C1343" s="122" t="s">
        <v>505</v>
      </c>
      <c r="D1343" s="6">
        <f t="shared" si="760"/>
        <v>0</v>
      </c>
      <c r="E1343" s="6">
        <v>0</v>
      </c>
      <c r="F1343" s="6">
        <v>0</v>
      </c>
      <c r="G1343" s="6">
        <v>0</v>
      </c>
      <c r="H1343" s="6">
        <v>0</v>
      </c>
    </row>
    <row r="1344" spans="1:8" ht="12.75" x14ac:dyDescent="0.2">
      <c r="A1344" s="209"/>
      <c r="B1344" s="213"/>
      <c r="C1344" s="122" t="s">
        <v>506</v>
      </c>
      <c r="D1344" s="6">
        <f t="shared" si="760"/>
        <v>0</v>
      </c>
      <c r="E1344" s="6">
        <v>0</v>
      </c>
      <c r="F1344" s="6">
        <v>0</v>
      </c>
      <c r="G1344" s="6">
        <v>0</v>
      </c>
      <c r="H1344" s="6">
        <v>0</v>
      </c>
    </row>
    <row r="1345" spans="1:8" ht="31.9" customHeight="1" x14ac:dyDescent="0.2">
      <c r="A1345" s="209"/>
      <c r="B1345" s="213"/>
      <c r="C1345" s="122" t="s">
        <v>507</v>
      </c>
      <c r="D1345" s="6">
        <f t="shared" si="760"/>
        <v>0</v>
      </c>
      <c r="E1345" s="6">
        <v>0</v>
      </c>
      <c r="F1345" s="6">
        <v>0</v>
      </c>
      <c r="G1345" s="6">
        <v>0</v>
      </c>
      <c r="H1345" s="6">
        <v>0</v>
      </c>
    </row>
    <row r="1346" spans="1:8" ht="12.75" customHeight="1" x14ac:dyDescent="0.2">
      <c r="A1346" s="209" t="s">
        <v>30</v>
      </c>
      <c r="B1346" s="213" t="s">
        <v>31</v>
      </c>
      <c r="C1346" s="51" t="s">
        <v>502</v>
      </c>
      <c r="D1346" s="5">
        <f>D1347+D1348+D1349+D1350+D1351</f>
        <v>3</v>
      </c>
      <c r="E1346" s="5">
        <f>E1347+E1348+E1349+E1350+E1351</f>
        <v>0</v>
      </c>
      <c r="F1346" s="5">
        <f t="shared" ref="F1346" si="761">F1347+F1348+F1349+F1350+F1351</f>
        <v>3</v>
      </c>
      <c r="G1346" s="5">
        <f t="shared" ref="G1346" si="762">G1347+G1348+G1349+G1350+G1351</f>
        <v>0</v>
      </c>
      <c r="H1346" s="5">
        <f t="shared" ref="H1346" si="763">H1347+H1348+H1349+H1350+H1351</f>
        <v>0</v>
      </c>
    </row>
    <row r="1347" spans="1:8" ht="12.75" x14ac:dyDescent="0.2">
      <c r="A1347" s="209"/>
      <c r="B1347" s="213"/>
      <c r="C1347" s="122" t="s">
        <v>503</v>
      </c>
      <c r="D1347" s="6">
        <f>E1347+F1347+G1347+H1347</f>
        <v>3</v>
      </c>
      <c r="E1347" s="6">
        <v>0</v>
      </c>
      <c r="F1347" s="110">
        <v>3</v>
      </c>
      <c r="G1347" s="6">
        <v>0</v>
      </c>
      <c r="H1347" s="6">
        <v>0</v>
      </c>
    </row>
    <row r="1348" spans="1:8" ht="12.75" x14ac:dyDescent="0.2">
      <c r="A1348" s="209"/>
      <c r="B1348" s="213"/>
      <c r="C1348" s="122" t="s">
        <v>504</v>
      </c>
      <c r="D1348" s="6">
        <f t="shared" ref="D1348:D1351" si="764">E1348+F1348+G1348+H1348</f>
        <v>0</v>
      </c>
      <c r="E1348" s="6">
        <v>0</v>
      </c>
      <c r="F1348" s="6">
        <v>0</v>
      </c>
      <c r="G1348" s="6">
        <v>0</v>
      </c>
      <c r="H1348" s="6">
        <v>0</v>
      </c>
    </row>
    <row r="1349" spans="1:8" ht="12.75" x14ac:dyDescent="0.2">
      <c r="A1349" s="209"/>
      <c r="B1349" s="213"/>
      <c r="C1349" s="122" t="s">
        <v>505</v>
      </c>
      <c r="D1349" s="6">
        <f t="shared" si="764"/>
        <v>0</v>
      </c>
      <c r="E1349" s="6">
        <v>0</v>
      </c>
      <c r="F1349" s="6">
        <v>0</v>
      </c>
      <c r="G1349" s="6">
        <v>0</v>
      </c>
      <c r="H1349" s="6">
        <v>0</v>
      </c>
    </row>
    <row r="1350" spans="1:8" ht="12.75" x14ac:dyDescent="0.2">
      <c r="A1350" s="209"/>
      <c r="B1350" s="213"/>
      <c r="C1350" s="122" t="s">
        <v>506</v>
      </c>
      <c r="D1350" s="6">
        <f t="shared" si="764"/>
        <v>0</v>
      </c>
      <c r="E1350" s="6">
        <v>0</v>
      </c>
      <c r="F1350" s="6">
        <v>0</v>
      </c>
      <c r="G1350" s="6">
        <v>0</v>
      </c>
      <c r="H1350" s="6">
        <v>0</v>
      </c>
    </row>
    <row r="1351" spans="1:8" ht="12.75" x14ac:dyDescent="0.2">
      <c r="A1351" s="209"/>
      <c r="B1351" s="213"/>
      <c r="C1351" s="122" t="s">
        <v>507</v>
      </c>
      <c r="D1351" s="6">
        <f t="shared" si="764"/>
        <v>0</v>
      </c>
      <c r="E1351" s="6">
        <v>0</v>
      </c>
      <c r="F1351" s="6">
        <v>0</v>
      </c>
      <c r="G1351" s="6">
        <v>0</v>
      </c>
      <c r="H1351" s="6">
        <v>0</v>
      </c>
    </row>
    <row r="1352" spans="1:8" ht="12.75" customHeight="1" x14ac:dyDescent="0.2">
      <c r="A1352" s="209" t="s">
        <v>32</v>
      </c>
      <c r="B1352" s="213" t="s">
        <v>33</v>
      </c>
      <c r="C1352" s="51" t="s">
        <v>502</v>
      </c>
      <c r="D1352" s="5">
        <f>D1353+D1354+D1355+D1356+D1357</f>
        <v>494.3</v>
      </c>
      <c r="E1352" s="5">
        <f>E1353+E1354+E1355+E1356+E1357</f>
        <v>0</v>
      </c>
      <c r="F1352" s="5">
        <f t="shared" ref="F1352" si="765">F1353+F1354+F1355+F1356+F1357</f>
        <v>494.3</v>
      </c>
      <c r="G1352" s="5">
        <f t="shared" ref="G1352" si="766">G1353+G1354+G1355+G1356+G1357</f>
        <v>0</v>
      </c>
      <c r="H1352" s="5">
        <f t="shared" ref="H1352" si="767">H1353+H1354+H1355+H1356+H1357</f>
        <v>0</v>
      </c>
    </row>
    <row r="1353" spans="1:8" ht="12.75" x14ac:dyDescent="0.2">
      <c r="A1353" s="209"/>
      <c r="B1353" s="213"/>
      <c r="C1353" s="122" t="s">
        <v>503</v>
      </c>
      <c r="D1353" s="6">
        <f>E1353+F1353+G1353+H1353</f>
        <v>494.3</v>
      </c>
      <c r="E1353" s="6">
        <v>0</v>
      </c>
      <c r="F1353" s="110">
        <v>494.3</v>
      </c>
      <c r="G1353" s="6">
        <v>0</v>
      </c>
      <c r="H1353" s="6">
        <v>0</v>
      </c>
    </row>
    <row r="1354" spans="1:8" ht="12.75" x14ac:dyDescent="0.2">
      <c r="A1354" s="209"/>
      <c r="B1354" s="213"/>
      <c r="C1354" s="122" t="s">
        <v>504</v>
      </c>
      <c r="D1354" s="6">
        <f t="shared" ref="D1354:D1357" si="768">E1354+F1354+G1354+H1354</f>
        <v>0</v>
      </c>
      <c r="E1354" s="6">
        <v>0</v>
      </c>
      <c r="F1354" s="6">
        <v>0</v>
      </c>
      <c r="G1354" s="6">
        <v>0</v>
      </c>
      <c r="H1354" s="6">
        <v>0</v>
      </c>
    </row>
    <row r="1355" spans="1:8" ht="12.75" x14ac:dyDescent="0.2">
      <c r="A1355" s="209"/>
      <c r="B1355" s="213"/>
      <c r="C1355" s="122" t="s">
        <v>505</v>
      </c>
      <c r="D1355" s="6">
        <f t="shared" si="768"/>
        <v>0</v>
      </c>
      <c r="E1355" s="6">
        <v>0</v>
      </c>
      <c r="F1355" s="6">
        <v>0</v>
      </c>
      <c r="G1355" s="6">
        <v>0</v>
      </c>
      <c r="H1355" s="6">
        <v>0</v>
      </c>
    </row>
    <row r="1356" spans="1:8" ht="12.75" x14ac:dyDescent="0.2">
      <c r="A1356" s="209"/>
      <c r="B1356" s="213"/>
      <c r="C1356" s="122" t="s">
        <v>506</v>
      </c>
      <c r="D1356" s="6">
        <f t="shared" si="768"/>
        <v>0</v>
      </c>
      <c r="E1356" s="6">
        <v>0</v>
      </c>
      <c r="F1356" s="6">
        <v>0</v>
      </c>
      <c r="G1356" s="6">
        <v>0</v>
      </c>
      <c r="H1356" s="6">
        <v>0</v>
      </c>
    </row>
    <row r="1357" spans="1:8" ht="27.6" customHeight="1" x14ac:dyDescent="0.2">
      <c r="A1357" s="209"/>
      <c r="B1357" s="230"/>
      <c r="C1357" s="122" t="s">
        <v>507</v>
      </c>
      <c r="D1357" s="6">
        <f t="shared" si="768"/>
        <v>0</v>
      </c>
      <c r="E1357" s="6">
        <v>0</v>
      </c>
      <c r="F1357" s="6">
        <v>0</v>
      </c>
      <c r="G1357" s="6">
        <v>0</v>
      </c>
      <c r="H1357" s="6">
        <v>0</v>
      </c>
    </row>
    <row r="1358" spans="1:8" ht="12.75" customHeight="1" x14ac:dyDescent="0.2">
      <c r="A1358" s="209" t="s">
        <v>34</v>
      </c>
      <c r="B1358" s="213" t="s">
        <v>35</v>
      </c>
      <c r="C1358" s="51" t="s">
        <v>502</v>
      </c>
      <c r="D1358" s="5">
        <f>D1359+D1360+D1361+D1362+D1363</f>
        <v>45.4</v>
      </c>
      <c r="E1358" s="5">
        <f>E1359+E1360+E1361+E1362+E1363</f>
        <v>0</v>
      </c>
      <c r="F1358" s="5">
        <f t="shared" ref="F1358" si="769">F1359+F1360+F1361+F1362+F1363</f>
        <v>45.4</v>
      </c>
      <c r="G1358" s="5">
        <f t="shared" ref="G1358" si="770">G1359+G1360+G1361+G1362+G1363</f>
        <v>0</v>
      </c>
      <c r="H1358" s="5">
        <f t="shared" ref="H1358" si="771">H1359+H1360+H1361+H1362+H1363</f>
        <v>0</v>
      </c>
    </row>
    <row r="1359" spans="1:8" ht="12.75" x14ac:dyDescent="0.2">
      <c r="A1359" s="209"/>
      <c r="B1359" s="213"/>
      <c r="C1359" s="122" t="s">
        <v>503</v>
      </c>
      <c r="D1359" s="6">
        <f>E1359+F1359+G1359+H1359</f>
        <v>45.4</v>
      </c>
      <c r="E1359" s="6">
        <v>0</v>
      </c>
      <c r="F1359" s="110">
        <v>45.4</v>
      </c>
      <c r="G1359" s="6">
        <v>0</v>
      </c>
      <c r="H1359" s="6">
        <v>0</v>
      </c>
    </row>
    <row r="1360" spans="1:8" ht="12.75" x14ac:dyDescent="0.2">
      <c r="A1360" s="209"/>
      <c r="B1360" s="213"/>
      <c r="C1360" s="122" t="s">
        <v>504</v>
      </c>
      <c r="D1360" s="6">
        <f t="shared" ref="D1360:D1363" si="772">E1360+F1360+G1360+H1360</f>
        <v>0</v>
      </c>
      <c r="E1360" s="6">
        <v>0</v>
      </c>
      <c r="F1360" s="6">
        <v>0</v>
      </c>
      <c r="G1360" s="6">
        <v>0</v>
      </c>
      <c r="H1360" s="6">
        <v>0</v>
      </c>
    </row>
    <row r="1361" spans="1:8" ht="12.75" x14ac:dyDescent="0.2">
      <c r="A1361" s="209"/>
      <c r="B1361" s="213"/>
      <c r="C1361" s="122" t="s">
        <v>505</v>
      </c>
      <c r="D1361" s="6">
        <f t="shared" si="772"/>
        <v>0</v>
      </c>
      <c r="E1361" s="6">
        <v>0</v>
      </c>
      <c r="F1361" s="6">
        <v>0</v>
      </c>
      <c r="G1361" s="6">
        <v>0</v>
      </c>
      <c r="H1361" s="6">
        <v>0</v>
      </c>
    </row>
    <row r="1362" spans="1:8" ht="12.75" x14ac:dyDescent="0.2">
      <c r="A1362" s="209"/>
      <c r="B1362" s="213"/>
      <c r="C1362" s="122" t="s">
        <v>506</v>
      </c>
      <c r="D1362" s="6">
        <f t="shared" si="772"/>
        <v>0</v>
      </c>
      <c r="E1362" s="6">
        <v>0</v>
      </c>
      <c r="F1362" s="6">
        <v>0</v>
      </c>
      <c r="G1362" s="6">
        <v>0</v>
      </c>
      <c r="H1362" s="6">
        <v>0</v>
      </c>
    </row>
    <row r="1363" spans="1:8" ht="34.9" customHeight="1" x14ac:dyDescent="0.2">
      <c r="A1363" s="209"/>
      <c r="B1363" s="213"/>
      <c r="C1363" s="122" t="s">
        <v>507</v>
      </c>
      <c r="D1363" s="6">
        <f t="shared" si="772"/>
        <v>0</v>
      </c>
      <c r="E1363" s="6">
        <v>0</v>
      </c>
      <c r="F1363" s="6">
        <v>0</v>
      </c>
      <c r="G1363" s="6">
        <v>0</v>
      </c>
      <c r="H1363" s="6">
        <v>0</v>
      </c>
    </row>
    <row r="1364" spans="1:8" ht="12.75" customHeight="1" x14ac:dyDescent="0.2">
      <c r="A1364" s="209" t="s">
        <v>36</v>
      </c>
      <c r="B1364" s="213" t="s">
        <v>37</v>
      </c>
      <c r="C1364" s="51" t="s">
        <v>502</v>
      </c>
      <c r="D1364" s="5">
        <f>D1365+D1366+D1367+D1368+D1369</f>
        <v>239.4</v>
      </c>
      <c r="E1364" s="5">
        <f>E1365+E1366+E1367+E1368+E1369</f>
        <v>0</v>
      </c>
      <c r="F1364" s="5">
        <f t="shared" ref="F1364" si="773">F1365+F1366+F1367+F1368+F1369</f>
        <v>239.4</v>
      </c>
      <c r="G1364" s="5">
        <f t="shared" ref="G1364" si="774">G1365+G1366+G1367+G1368+G1369</f>
        <v>0</v>
      </c>
      <c r="H1364" s="5">
        <f t="shared" ref="H1364" si="775">H1365+H1366+H1367+H1368+H1369</f>
        <v>0</v>
      </c>
    </row>
    <row r="1365" spans="1:8" ht="12.75" x14ac:dyDescent="0.2">
      <c r="A1365" s="209"/>
      <c r="B1365" s="213"/>
      <c r="C1365" s="122" t="s">
        <v>503</v>
      </c>
      <c r="D1365" s="6">
        <f>E1365+F1365+G1365+H1365</f>
        <v>239.4</v>
      </c>
      <c r="E1365" s="6">
        <v>0</v>
      </c>
      <c r="F1365" s="110">
        <v>239.4</v>
      </c>
      <c r="G1365" s="6">
        <v>0</v>
      </c>
      <c r="H1365" s="6">
        <v>0</v>
      </c>
    </row>
    <row r="1366" spans="1:8" ht="12.75" x14ac:dyDescent="0.2">
      <c r="A1366" s="209"/>
      <c r="B1366" s="213"/>
      <c r="C1366" s="122" t="s">
        <v>504</v>
      </c>
      <c r="D1366" s="6">
        <f t="shared" ref="D1366:D1369" si="776">E1366+F1366+G1366+H1366</f>
        <v>0</v>
      </c>
      <c r="E1366" s="6">
        <v>0</v>
      </c>
      <c r="F1366" s="6">
        <v>0</v>
      </c>
      <c r="G1366" s="6">
        <v>0</v>
      </c>
      <c r="H1366" s="6">
        <v>0</v>
      </c>
    </row>
    <row r="1367" spans="1:8" ht="12.75" x14ac:dyDescent="0.2">
      <c r="A1367" s="209"/>
      <c r="B1367" s="213"/>
      <c r="C1367" s="122" t="s">
        <v>505</v>
      </c>
      <c r="D1367" s="6">
        <f t="shared" si="776"/>
        <v>0</v>
      </c>
      <c r="E1367" s="6">
        <v>0</v>
      </c>
      <c r="F1367" s="6">
        <v>0</v>
      </c>
      <c r="G1367" s="6">
        <v>0</v>
      </c>
      <c r="H1367" s="6">
        <v>0</v>
      </c>
    </row>
    <row r="1368" spans="1:8" ht="12.75" x14ac:dyDescent="0.2">
      <c r="A1368" s="209"/>
      <c r="B1368" s="213"/>
      <c r="C1368" s="122" t="s">
        <v>506</v>
      </c>
      <c r="D1368" s="6">
        <f t="shared" si="776"/>
        <v>0</v>
      </c>
      <c r="E1368" s="6">
        <v>0</v>
      </c>
      <c r="F1368" s="6">
        <v>0</v>
      </c>
      <c r="G1368" s="6">
        <v>0</v>
      </c>
      <c r="H1368" s="6">
        <v>0</v>
      </c>
    </row>
    <row r="1369" spans="1:8" ht="57" customHeight="1" x14ac:dyDescent="0.2">
      <c r="A1369" s="209"/>
      <c r="B1369" s="213"/>
      <c r="C1369" s="122" t="s">
        <v>507</v>
      </c>
      <c r="D1369" s="6">
        <f t="shared" si="776"/>
        <v>0</v>
      </c>
      <c r="E1369" s="6">
        <v>0</v>
      </c>
      <c r="F1369" s="6">
        <v>0</v>
      </c>
      <c r="G1369" s="6">
        <v>0</v>
      </c>
      <c r="H1369" s="6">
        <v>0</v>
      </c>
    </row>
    <row r="1370" spans="1:8" ht="12.75" customHeight="1" x14ac:dyDescent="0.2">
      <c r="A1370" s="209" t="s">
        <v>38</v>
      </c>
      <c r="B1370" s="213" t="s">
        <v>39</v>
      </c>
      <c r="C1370" s="51" t="s">
        <v>502</v>
      </c>
      <c r="D1370" s="5">
        <f>D1371+D1372+D1373+D1374+D1375</f>
        <v>18.5</v>
      </c>
      <c r="E1370" s="5">
        <f>E1371+E1372+E1373+E1374+E1375</f>
        <v>0</v>
      </c>
      <c r="F1370" s="5">
        <f t="shared" ref="F1370" si="777">F1371+F1372+F1373+F1374+F1375</f>
        <v>18.5</v>
      </c>
      <c r="G1370" s="5">
        <f t="shared" ref="G1370" si="778">G1371+G1372+G1373+G1374+G1375</f>
        <v>0</v>
      </c>
      <c r="H1370" s="5">
        <f t="shared" ref="H1370" si="779">H1371+H1372+H1373+H1374+H1375</f>
        <v>0</v>
      </c>
    </row>
    <row r="1371" spans="1:8" ht="12.75" x14ac:dyDescent="0.2">
      <c r="A1371" s="209"/>
      <c r="B1371" s="213"/>
      <c r="C1371" s="122" t="s">
        <v>503</v>
      </c>
      <c r="D1371" s="6">
        <f>E1371+F1371+G1371+H1371</f>
        <v>18.5</v>
      </c>
      <c r="E1371" s="6">
        <v>0</v>
      </c>
      <c r="F1371" s="110">
        <v>18.5</v>
      </c>
      <c r="G1371" s="6">
        <v>0</v>
      </c>
      <c r="H1371" s="6">
        <v>0</v>
      </c>
    </row>
    <row r="1372" spans="1:8" ht="12.75" x14ac:dyDescent="0.2">
      <c r="A1372" s="209"/>
      <c r="B1372" s="213"/>
      <c r="C1372" s="122" t="s">
        <v>504</v>
      </c>
      <c r="D1372" s="6">
        <f t="shared" ref="D1372:D1375" si="780">E1372+F1372+G1372+H1372</f>
        <v>0</v>
      </c>
      <c r="E1372" s="6">
        <v>0</v>
      </c>
      <c r="F1372" s="6">
        <v>0</v>
      </c>
      <c r="G1372" s="6">
        <v>0</v>
      </c>
      <c r="H1372" s="6">
        <v>0</v>
      </c>
    </row>
    <row r="1373" spans="1:8" ht="12.75" x14ac:dyDescent="0.2">
      <c r="A1373" s="209"/>
      <c r="B1373" s="213"/>
      <c r="C1373" s="122" t="s">
        <v>505</v>
      </c>
      <c r="D1373" s="6">
        <f t="shared" si="780"/>
        <v>0</v>
      </c>
      <c r="E1373" s="6">
        <v>0</v>
      </c>
      <c r="F1373" s="6">
        <v>0</v>
      </c>
      <c r="G1373" s="6">
        <v>0</v>
      </c>
      <c r="H1373" s="6">
        <v>0</v>
      </c>
    </row>
    <row r="1374" spans="1:8" ht="12.75" x14ac:dyDescent="0.2">
      <c r="A1374" s="209"/>
      <c r="B1374" s="213"/>
      <c r="C1374" s="122" t="s">
        <v>506</v>
      </c>
      <c r="D1374" s="6">
        <f t="shared" si="780"/>
        <v>0</v>
      </c>
      <c r="E1374" s="6">
        <v>0</v>
      </c>
      <c r="F1374" s="6">
        <v>0</v>
      </c>
      <c r="G1374" s="6">
        <v>0</v>
      </c>
      <c r="H1374" s="6">
        <v>0</v>
      </c>
    </row>
    <row r="1375" spans="1:8" ht="31.9" customHeight="1" x14ac:dyDescent="0.2">
      <c r="A1375" s="209"/>
      <c r="B1375" s="213"/>
      <c r="C1375" s="122" t="s">
        <v>507</v>
      </c>
      <c r="D1375" s="6">
        <f t="shared" si="780"/>
        <v>0</v>
      </c>
      <c r="E1375" s="6">
        <v>0</v>
      </c>
      <c r="F1375" s="6">
        <v>0</v>
      </c>
      <c r="G1375" s="6">
        <v>0</v>
      </c>
      <c r="H1375" s="6">
        <v>0</v>
      </c>
    </row>
    <row r="1376" spans="1:8" ht="12.75" customHeight="1" x14ac:dyDescent="0.2">
      <c r="A1376" s="209" t="s">
        <v>40</v>
      </c>
      <c r="B1376" s="213" t="s">
        <v>41</v>
      </c>
      <c r="C1376" s="51" t="s">
        <v>502</v>
      </c>
      <c r="D1376" s="5">
        <f>D1377+D1378+D1379+D1380+D1381</f>
        <v>5.2</v>
      </c>
      <c r="E1376" s="5">
        <f>E1377+E1378+E1379+E1380+E1381</f>
        <v>0</v>
      </c>
      <c r="F1376" s="5">
        <f t="shared" ref="F1376" si="781">F1377+F1378+F1379+F1380+F1381</f>
        <v>5.2</v>
      </c>
      <c r="G1376" s="5">
        <f t="shared" ref="G1376" si="782">G1377+G1378+G1379+G1380+G1381</f>
        <v>0</v>
      </c>
      <c r="H1376" s="5">
        <f t="shared" ref="H1376" si="783">H1377+H1378+H1379+H1380+H1381</f>
        <v>0</v>
      </c>
    </row>
    <row r="1377" spans="1:8" ht="12.75" x14ac:dyDescent="0.2">
      <c r="A1377" s="209"/>
      <c r="B1377" s="213"/>
      <c r="C1377" s="122" t="s">
        <v>503</v>
      </c>
      <c r="D1377" s="6">
        <f>E1377+F1377+G1377+H1377</f>
        <v>5.2</v>
      </c>
      <c r="E1377" s="6">
        <v>0</v>
      </c>
      <c r="F1377" s="110">
        <v>5.2</v>
      </c>
      <c r="G1377" s="6">
        <v>0</v>
      </c>
      <c r="H1377" s="6">
        <v>0</v>
      </c>
    </row>
    <row r="1378" spans="1:8" ht="12.75" x14ac:dyDescent="0.2">
      <c r="A1378" s="209"/>
      <c r="B1378" s="213"/>
      <c r="C1378" s="122" t="s">
        <v>504</v>
      </c>
      <c r="D1378" s="6">
        <f t="shared" ref="D1378:D1381" si="784">E1378+F1378+G1378+H1378</f>
        <v>0</v>
      </c>
      <c r="E1378" s="6">
        <v>0</v>
      </c>
      <c r="F1378" s="6">
        <v>0</v>
      </c>
      <c r="G1378" s="6">
        <v>0</v>
      </c>
      <c r="H1378" s="6">
        <v>0</v>
      </c>
    </row>
    <row r="1379" spans="1:8" ht="12.75" x14ac:dyDescent="0.2">
      <c r="A1379" s="209"/>
      <c r="B1379" s="213"/>
      <c r="C1379" s="122" t="s">
        <v>505</v>
      </c>
      <c r="D1379" s="6">
        <f t="shared" si="784"/>
        <v>0</v>
      </c>
      <c r="E1379" s="6">
        <v>0</v>
      </c>
      <c r="F1379" s="6">
        <v>0</v>
      </c>
      <c r="G1379" s="6">
        <v>0</v>
      </c>
      <c r="H1379" s="6">
        <v>0</v>
      </c>
    </row>
    <row r="1380" spans="1:8" ht="12.75" x14ac:dyDescent="0.2">
      <c r="A1380" s="209"/>
      <c r="B1380" s="213"/>
      <c r="C1380" s="122" t="s">
        <v>506</v>
      </c>
      <c r="D1380" s="6">
        <f t="shared" si="784"/>
        <v>0</v>
      </c>
      <c r="E1380" s="6">
        <v>0</v>
      </c>
      <c r="F1380" s="6">
        <v>0</v>
      </c>
      <c r="G1380" s="6">
        <v>0</v>
      </c>
      <c r="H1380" s="6">
        <v>0</v>
      </c>
    </row>
    <row r="1381" spans="1:8" ht="12.75" x14ac:dyDescent="0.2">
      <c r="A1381" s="209"/>
      <c r="B1381" s="213"/>
      <c r="C1381" s="122" t="s">
        <v>507</v>
      </c>
      <c r="D1381" s="6">
        <f t="shared" si="784"/>
        <v>0</v>
      </c>
      <c r="E1381" s="6">
        <v>0</v>
      </c>
      <c r="F1381" s="6">
        <v>0</v>
      </c>
      <c r="G1381" s="6">
        <v>0</v>
      </c>
      <c r="H1381" s="6">
        <v>0</v>
      </c>
    </row>
    <row r="1382" spans="1:8" ht="12.75" customHeight="1" x14ac:dyDescent="0.2">
      <c r="A1382" s="209" t="s">
        <v>42</v>
      </c>
      <c r="B1382" s="213" t="s">
        <v>808</v>
      </c>
      <c r="C1382" s="51" t="s">
        <v>502</v>
      </c>
      <c r="D1382" s="5">
        <f>D1383+D1384+D1385+D1386+D1387</f>
        <v>70</v>
      </c>
      <c r="E1382" s="5">
        <f>E1383+E1384+E1385+E1386+E1387</f>
        <v>0</v>
      </c>
      <c r="F1382" s="5">
        <f t="shared" ref="F1382" si="785">F1383+F1384+F1385+F1386+F1387</f>
        <v>70</v>
      </c>
      <c r="G1382" s="5">
        <f t="shared" ref="G1382" si="786">G1383+G1384+G1385+G1386+G1387</f>
        <v>0</v>
      </c>
      <c r="H1382" s="5">
        <f t="shared" ref="H1382" si="787">H1383+H1384+H1385+H1386+H1387</f>
        <v>0</v>
      </c>
    </row>
    <row r="1383" spans="1:8" ht="12.75" x14ac:dyDescent="0.2">
      <c r="A1383" s="209"/>
      <c r="B1383" s="213"/>
      <c r="C1383" s="122" t="s">
        <v>503</v>
      </c>
      <c r="D1383" s="6">
        <f>E1383+F1383+G1383+H1383</f>
        <v>0</v>
      </c>
      <c r="E1383" s="6">
        <v>0</v>
      </c>
      <c r="F1383" s="6">
        <v>0</v>
      </c>
      <c r="G1383" s="6">
        <v>0</v>
      </c>
      <c r="H1383" s="6">
        <v>0</v>
      </c>
    </row>
    <row r="1384" spans="1:8" ht="12.75" x14ac:dyDescent="0.2">
      <c r="A1384" s="209"/>
      <c r="B1384" s="213"/>
      <c r="C1384" s="122" t="s">
        <v>504</v>
      </c>
      <c r="D1384" s="6">
        <f t="shared" ref="D1384:D1387" si="788">E1384+F1384+G1384+H1384</f>
        <v>20</v>
      </c>
      <c r="E1384" s="6">
        <v>0</v>
      </c>
      <c r="F1384" s="60">
        <v>20</v>
      </c>
      <c r="G1384" s="6">
        <v>0</v>
      </c>
      <c r="H1384" s="6">
        <v>0</v>
      </c>
    </row>
    <row r="1385" spans="1:8" ht="12.75" x14ac:dyDescent="0.2">
      <c r="A1385" s="209"/>
      <c r="B1385" s="213"/>
      <c r="C1385" s="122" t="s">
        <v>505</v>
      </c>
      <c r="D1385" s="6">
        <f t="shared" si="788"/>
        <v>50</v>
      </c>
      <c r="E1385" s="6">
        <v>0</v>
      </c>
      <c r="F1385" s="6">
        <v>50</v>
      </c>
      <c r="G1385" s="6">
        <v>0</v>
      </c>
      <c r="H1385" s="6">
        <v>0</v>
      </c>
    </row>
    <row r="1386" spans="1:8" ht="12.75" x14ac:dyDescent="0.2">
      <c r="A1386" s="209"/>
      <c r="B1386" s="213"/>
      <c r="C1386" s="122" t="s">
        <v>506</v>
      </c>
      <c r="D1386" s="6">
        <f t="shared" si="788"/>
        <v>0</v>
      </c>
      <c r="E1386" s="6">
        <v>0</v>
      </c>
      <c r="F1386" s="6">
        <v>0</v>
      </c>
      <c r="G1386" s="6">
        <v>0</v>
      </c>
      <c r="H1386" s="6">
        <v>0</v>
      </c>
    </row>
    <row r="1387" spans="1:8" ht="12.75" x14ac:dyDescent="0.2">
      <c r="A1387" s="209"/>
      <c r="B1387" s="213"/>
      <c r="C1387" s="122" t="s">
        <v>507</v>
      </c>
      <c r="D1387" s="6">
        <f t="shared" si="788"/>
        <v>0</v>
      </c>
      <c r="E1387" s="6">
        <v>0</v>
      </c>
      <c r="F1387" s="6">
        <v>0</v>
      </c>
      <c r="G1387" s="6">
        <v>0</v>
      </c>
      <c r="H1387" s="6">
        <v>0</v>
      </c>
    </row>
    <row r="1388" spans="1:8" ht="12.75" customHeight="1" x14ac:dyDescent="0.2">
      <c r="A1388" s="209" t="s">
        <v>43</v>
      </c>
      <c r="B1388" s="213" t="s">
        <v>809</v>
      </c>
      <c r="C1388" s="51" t="s">
        <v>502</v>
      </c>
      <c r="D1388" s="5">
        <f>D1389+D1390+D1391+D1392+D1393</f>
        <v>485.25</v>
      </c>
      <c r="E1388" s="5">
        <f>E1389+E1390+E1391+E1392+E1393</f>
        <v>0</v>
      </c>
      <c r="F1388" s="5">
        <f t="shared" ref="F1388" si="789">F1389+F1390+F1391+F1392+F1393</f>
        <v>485.25</v>
      </c>
      <c r="G1388" s="5">
        <f t="shared" ref="G1388" si="790">G1389+G1390+G1391+G1392+G1393</f>
        <v>0</v>
      </c>
      <c r="H1388" s="5">
        <f t="shared" ref="H1388" si="791">H1389+H1390+H1391+H1392+H1393</f>
        <v>0</v>
      </c>
    </row>
    <row r="1389" spans="1:8" ht="12.75" x14ac:dyDescent="0.2">
      <c r="A1389" s="209"/>
      <c r="B1389" s="213"/>
      <c r="C1389" s="122" t="s">
        <v>503</v>
      </c>
      <c r="D1389" s="6">
        <f>E1389+F1389+G1389+H1389</f>
        <v>0</v>
      </c>
      <c r="E1389" s="6">
        <v>0</v>
      </c>
      <c r="F1389" s="6">
        <v>0</v>
      </c>
      <c r="G1389" s="6">
        <v>0</v>
      </c>
      <c r="H1389" s="6">
        <v>0</v>
      </c>
    </row>
    <row r="1390" spans="1:8" ht="12.75" x14ac:dyDescent="0.2">
      <c r="A1390" s="209"/>
      <c r="B1390" s="213"/>
      <c r="C1390" s="122" t="s">
        <v>504</v>
      </c>
      <c r="D1390" s="6">
        <f t="shared" ref="D1390:D1393" si="792">E1390+F1390+G1390+H1390</f>
        <v>223.5</v>
      </c>
      <c r="E1390" s="6">
        <v>0</v>
      </c>
      <c r="F1390" s="110">
        <v>223.5</v>
      </c>
      <c r="G1390" s="6">
        <v>0</v>
      </c>
      <c r="H1390" s="6">
        <v>0</v>
      </c>
    </row>
    <row r="1391" spans="1:8" ht="12.75" x14ac:dyDescent="0.2">
      <c r="A1391" s="209"/>
      <c r="B1391" s="213"/>
      <c r="C1391" s="122" t="s">
        <v>505</v>
      </c>
      <c r="D1391" s="6">
        <f t="shared" si="792"/>
        <v>261.75</v>
      </c>
      <c r="E1391" s="6">
        <v>0</v>
      </c>
      <c r="F1391" s="102">
        <v>261.75</v>
      </c>
      <c r="G1391" s="6">
        <v>0</v>
      </c>
      <c r="H1391" s="6">
        <v>0</v>
      </c>
    </row>
    <row r="1392" spans="1:8" ht="12.75" x14ac:dyDescent="0.2">
      <c r="A1392" s="209"/>
      <c r="B1392" s="213"/>
      <c r="C1392" s="122" t="s">
        <v>506</v>
      </c>
      <c r="D1392" s="6">
        <f t="shared" si="792"/>
        <v>0</v>
      </c>
      <c r="E1392" s="6">
        <v>0</v>
      </c>
      <c r="F1392" s="6">
        <v>0</v>
      </c>
      <c r="G1392" s="6">
        <v>0</v>
      </c>
      <c r="H1392" s="6">
        <v>0</v>
      </c>
    </row>
    <row r="1393" spans="1:8" ht="12.75" x14ac:dyDescent="0.2">
      <c r="A1393" s="209"/>
      <c r="B1393" s="213"/>
      <c r="C1393" s="122" t="s">
        <v>507</v>
      </c>
      <c r="D1393" s="6">
        <f t="shared" si="792"/>
        <v>0</v>
      </c>
      <c r="E1393" s="6">
        <v>0</v>
      </c>
      <c r="F1393" s="6">
        <v>0</v>
      </c>
      <c r="G1393" s="6">
        <v>0</v>
      </c>
      <c r="H1393" s="6">
        <v>0</v>
      </c>
    </row>
    <row r="1394" spans="1:8" s="20" customFormat="1" ht="43.5" customHeight="1" x14ac:dyDescent="0.25">
      <c r="A1394" s="16" t="s">
        <v>306</v>
      </c>
      <c r="B1394" s="210" t="s">
        <v>938</v>
      </c>
      <c r="C1394" s="210"/>
      <c r="D1394" s="210"/>
      <c r="E1394" s="210"/>
      <c r="F1394" s="210"/>
      <c r="G1394" s="210"/>
      <c r="H1394" s="210"/>
    </row>
    <row r="1395" spans="1:8" ht="12.75" x14ac:dyDescent="0.2">
      <c r="A1395" s="122" t="s">
        <v>308</v>
      </c>
      <c r="B1395" s="115" t="s">
        <v>498</v>
      </c>
      <c r="C1395" s="178" t="s">
        <v>499</v>
      </c>
      <c r="D1395" s="178"/>
      <c r="E1395" s="178"/>
      <c r="F1395" s="178"/>
      <c r="G1395" s="178"/>
      <c r="H1395" s="178"/>
    </row>
    <row r="1396" spans="1:8" s="31" customFormat="1" ht="30.75" customHeight="1" x14ac:dyDescent="0.2">
      <c r="A1396" s="207" t="s">
        <v>309</v>
      </c>
      <c r="B1396" s="208" t="s">
        <v>937</v>
      </c>
      <c r="C1396" s="121" t="s">
        <v>502</v>
      </c>
      <c r="D1396" s="128">
        <f>D1397+D1398+D1399+D1400+D1401</f>
        <v>3883.4</v>
      </c>
      <c r="E1396" s="128">
        <f>E1397+E1398+E1399+E1400+E1401</f>
        <v>0</v>
      </c>
      <c r="F1396" s="128">
        <f>F1397+F1398+F1399+F1400+F1401</f>
        <v>3883.4</v>
      </c>
      <c r="G1396" s="128">
        <f>G1397+G1398+G1399+G1400+G1401</f>
        <v>0</v>
      </c>
      <c r="H1396" s="128">
        <f>H1397+H1398+H1399+H1400+H1401</f>
        <v>0</v>
      </c>
    </row>
    <row r="1397" spans="1:8" s="31" customFormat="1" ht="12.75" x14ac:dyDescent="0.2">
      <c r="A1397" s="207"/>
      <c r="B1397" s="208"/>
      <c r="C1397" s="121" t="s">
        <v>503</v>
      </c>
      <c r="D1397" s="128">
        <f>D1403+D1409+D1415+D1421+D1427+D1433+D1439+D1445+D1451+D1457+D1463+D1469+D1475+D1481+D1487+D1493+D1499+D1505+D1511</f>
        <v>883.4</v>
      </c>
      <c r="E1397" s="128">
        <f>E1403+E1409+E1415+E1421+E1427+E1433+E1439+E1445+E1451+E1457+E1463+E1469+E1475+E1481+E1487+E1493+E1499+E1505+E1511</f>
        <v>0</v>
      </c>
      <c r="F1397" s="128">
        <f>F1403+F1409+F1415+F1421+F1427+F1433+F1439+F1445+F1451+F1457+F1463+F1469+F1475+F1481+F1487+F1493+F1499+F1505+F1511</f>
        <v>883.4</v>
      </c>
      <c r="G1397" s="128">
        <f>G1403+G1409+G1415+G1421+G1427+G1433+G1439+G1445+G1451+G1457+G1463+G1469+G1475+G1481+G1487+G1493+G1499+G1505+G1511</f>
        <v>0</v>
      </c>
      <c r="H1397" s="128">
        <f>H1403+H1409+H1415+H1421+H1427+H1433+H1439+H1445+H1451+H1457+H1463+H1469+H1475+H1481+H1487+H1493+H1499+H1505+H1511</f>
        <v>0</v>
      </c>
    </row>
    <row r="1398" spans="1:8" s="31" customFormat="1" ht="12.75" x14ac:dyDescent="0.2">
      <c r="A1398" s="207"/>
      <c r="B1398" s="208"/>
      <c r="C1398" s="121" t="s">
        <v>504</v>
      </c>
      <c r="D1398" s="128">
        <f>D1404+D1410+D1416+D1422+D1428+D1434+D1440+D1446+D1452+D1458+D1464+D1470+D1476+D1482+D1488+D1494+D1500+D1506+D1512</f>
        <v>1000</v>
      </c>
      <c r="E1398" s="128">
        <f>E1404+E1410+E1416+E1422+E1428+E1434+E1440+E1446+E1452+E1458+E1464+E1470+E1476+E1482+E1488+E1494+E1500+E1506+E1512</f>
        <v>0</v>
      </c>
      <c r="F1398" s="128">
        <f t="shared" ref="D1398:H1401" si="793">F1404+F1410+F1416+F1422+F1428+F1434+F1440+F1446+F1452+F1458+F1464+F1470+F1476+F1482+F1488+F1494+F1500+F1506+F1512</f>
        <v>1000</v>
      </c>
      <c r="G1398" s="128">
        <f>G1404+G1410+G1416+G1422+G1428+G1434+G1440+G1446+G1452+G1458+G1464+G1470+G1476+G1482+G1488+G1494+G1500+G1506+G1512</f>
        <v>0</v>
      </c>
      <c r="H1398" s="128">
        <f t="shared" si="793"/>
        <v>0</v>
      </c>
    </row>
    <row r="1399" spans="1:8" s="31" customFormat="1" ht="12.75" x14ac:dyDescent="0.2">
      <c r="A1399" s="207"/>
      <c r="B1399" s="208"/>
      <c r="C1399" s="121" t="s">
        <v>505</v>
      </c>
      <c r="D1399" s="128">
        <f t="shared" si="793"/>
        <v>999.99999999999989</v>
      </c>
      <c r="E1399" s="128">
        <f>E1405+E1411+E1417+E1423+E1429+E1435+E1441+E1447+E1453+E1459+E1465+E1471+E1477+E1483+E1489+E1495+E1501+E1507+E1513</f>
        <v>0</v>
      </c>
      <c r="F1399" s="128">
        <f t="shared" si="793"/>
        <v>999.99999999999989</v>
      </c>
      <c r="G1399" s="128">
        <f>G1405+G1411+G1417+G1423+G1429+G1435+G1441+G1447+G1453+G1459+G1465+G1471+G1477+G1483+G1489+G1495+G1501+G1507+G1513</f>
        <v>0</v>
      </c>
      <c r="H1399" s="128">
        <f t="shared" si="793"/>
        <v>0</v>
      </c>
    </row>
    <row r="1400" spans="1:8" s="31" customFormat="1" ht="12.75" x14ac:dyDescent="0.2">
      <c r="A1400" s="207"/>
      <c r="B1400" s="208"/>
      <c r="C1400" s="121" t="s">
        <v>506</v>
      </c>
      <c r="D1400" s="128">
        <f t="shared" si="793"/>
        <v>0</v>
      </c>
      <c r="E1400" s="128">
        <f>E1406+E1412+E1418+E1424+E1430+E1436+E1442+E1448+E1454+E1460+E1466+E1472+E1478+E1484+E1490+E1496+E1502+E1508+E1514</f>
        <v>0</v>
      </c>
      <c r="F1400" s="128">
        <f t="shared" si="793"/>
        <v>0</v>
      </c>
      <c r="G1400" s="128">
        <f>G1406+G1412+G1418+G1424+G1430+G1436+G1442+G1448+G1454+G1460+G1466+G1472+G1478+G1484+G1490+G1496+G1502+G1508+G1514</f>
        <v>0</v>
      </c>
      <c r="H1400" s="128">
        <f t="shared" si="793"/>
        <v>0</v>
      </c>
    </row>
    <row r="1401" spans="1:8" s="31" customFormat="1" ht="12.75" x14ac:dyDescent="0.2">
      <c r="A1401" s="207"/>
      <c r="B1401" s="208"/>
      <c r="C1401" s="121" t="s">
        <v>507</v>
      </c>
      <c r="D1401" s="128">
        <f t="shared" si="793"/>
        <v>1000</v>
      </c>
      <c r="E1401" s="128">
        <f>E1407+E1413+E1419+E1425+E1431+E1437+E1443+E1449+E1455+E1461+E1467+E1473+E1479+E1485+E1491+E1497+E1503+E1509+E1515</f>
        <v>0</v>
      </c>
      <c r="F1401" s="128">
        <f t="shared" si="793"/>
        <v>1000</v>
      </c>
      <c r="G1401" s="128">
        <f>G1407+G1413+G1419+G1425+G1431+G1437+G1443+G1449+G1455+G1461+G1467+G1473+G1479+G1485+G1491+G1497+G1503+G1509+G1515</f>
        <v>0</v>
      </c>
      <c r="H1401" s="128">
        <f t="shared" si="793"/>
        <v>0</v>
      </c>
    </row>
    <row r="1402" spans="1:8" ht="12.75" customHeight="1" x14ac:dyDescent="0.2">
      <c r="A1402" s="209" t="s">
        <v>311</v>
      </c>
      <c r="B1402" s="149" t="s">
        <v>44</v>
      </c>
      <c r="C1402" s="51" t="s">
        <v>502</v>
      </c>
      <c r="D1402" s="53">
        <f>D1403+D1404+D1405+D1406+D1407</f>
        <v>402.44</v>
      </c>
      <c r="E1402" s="53">
        <f t="shared" ref="E1402:H1402" si="794">E1403+E1404+E1405+E1406+E1407</f>
        <v>0</v>
      </c>
      <c r="F1402" s="53">
        <f t="shared" si="794"/>
        <v>402.44</v>
      </c>
      <c r="G1402" s="53">
        <f t="shared" si="794"/>
        <v>0</v>
      </c>
      <c r="H1402" s="53">
        <f t="shared" si="794"/>
        <v>0</v>
      </c>
    </row>
    <row r="1403" spans="1:8" ht="12.75" x14ac:dyDescent="0.2">
      <c r="A1403" s="209"/>
      <c r="B1403" s="149"/>
      <c r="C1403" s="122" t="s">
        <v>503</v>
      </c>
      <c r="D1403" s="54">
        <f>E1403+F1403+G1403+H1403</f>
        <v>0</v>
      </c>
      <c r="E1403" s="54">
        <v>0</v>
      </c>
      <c r="F1403" s="54">
        <v>0</v>
      </c>
      <c r="G1403" s="54">
        <v>0</v>
      </c>
      <c r="H1403" s="54">
        <v>0</v>
      </c>
    </row>
    <row r="1404" spans="1:8" ht="12.75" x14ac:dyDescent="0.2">
      <c r="A1404" s="209"/>
      <c r="B1404" s="149"/>
      <c r="C1404" s="122" t="s">
        <v>504</v>
      </c>
      <c r="D1404" s="54">
        <f t="shared" ref="D1404:D1407" si="795">E1404+F1404+G1404+H1404</f>
        <v>280</v>
      </c>
      <c r="E1404" s="54">
        <v>0</v>
      </c>
      <c r="F1404" s="69">
        <v>280</v>
      </c>
      <c r="G1404" s="54">
        <v>0</v>
      </c>
      <c r="H1404" s="54">
        <v>0</v>
      </c>
    </row>
    <row r="1405" spans="1:8" ht="12.75" x14ac:dyDescent="0.2">
      <c r="A1405" s="209"/>
      <c r="B1405" s="149"/>
      <c r="C1405" s="122" t="s">
        <v>505</v>
      </c>
      <c r="D1405" s="54">
        <f t="shared" si="795"/>
        <v>22.44</v>
      </c>
      <c r="E1405" s="54">
        <v>0</v>
      </c>
      <c r="F1405" s="69">
        <v>22.44</v>
      </c>
      <c r="G1405" s="54">
        <v>0</v>
      </c>
      <c r="H1405" s="54">
        <v>0</v>
      </c>
    </row>
    <row r="1406" spans="1:8" ht="12.75" x14ac:dyDescent="0.2">
      <c r="A1406" s="209"/>
      <c r="B1406" s="149"/>
      <c r="C1406" s="122" t="s">
        <v>506</v>
      </c>
      <c r="D1406" s="54">
        <f t="shared" si="795"/>
        <v>0</v>
      </c>
      <c r="E1406" s="54">
        <v>0</v>
      </c>
      <c r="F1406" s="69">
        <v>0</v>
      </c>
      <c r="G1406" s="54">
        <v>0</v>
      </c>
      <c r="H1406" s="54">
        <v>0</v>
      </c>
    </row>
    <row r="1407" spans="1:8" ht="29.45" customHeight="1" x14ac:dyDescent="0.2">
      <c r="A1407" s="209"/>
      <c r="B1407" s="149"/>
      <c r="C1407" s="122" t="s">
        <v>507</v>
      </c>
      <c r="D1407" s="54">
        <f t="shared" si="795"/>
        <v>100</v>
      </c>
      <c r="E1407" s="54">
        <v>0</v>
      </c>
      <c r="F1407" s="54">
        <v>100</v>
      </c>
      <c r="G1407" s="54">
        <v>0</v>
      </c>
      <c r="H1407" s="54">
        <v>0</v>
      </c>
    </row>
    <row r="1408" spans="1:8" ht="12.75" customHeight="1" x14ac:dyDescent="0.2">
      <c r="A1408" s="209" t="s">
        <v>312</v>
      </c>
      <c r="B1408" s="149" t="s">
        <v>1050</v>
      </c>
      <c r="C1408" s="51" t="s">
        <v>502</v>
      </c>
      <c r="D1408" s="53">
        <f>D1409+D1410+D1411+D1412+D1413</f>
        <v>293.01</v>
      </c>
      <c r="E1408" s="53">
        <f t="shared" ref="E1408" si="796">E1409+E1410+E1411+E1412+E1413</f>
        <v>0</v>
      </c>
      <c r="F1408" s="53">
        <f t="shared" ref="F1408" si="797">F1409+F1410+F1411+F1412+F1413</f>
        <v>293.01</v>
      </c>
      <c r="G1408" s="53">
        <f t="shared" ref="G1408" si="798">G1409+G1410+G1411+G1412+G1413</f>
        <v>0</v>
      </c>
      <c r="H1408" s="53">
        <f t="shared" ref="H1408" si="799">H1409+H1410+H1411+H1412+H1413</f>
        <v>0</v>
      </c>
    </row>
    <row r="1409" spans="1:8" ht="12.75" x14ac:dyDescent="0.2">
      <c r="A1409" s="209"/>
      <c r="B1409" s="149"/>
      <c r="C1409" s="122" t="s">
        <v>503</v>
      </c>
      <c r="D1409" s="54">
        <f>E1409+F1409+G1409+H1409</f>
        <v>40</v>
      </c>
      <c r="E1409" s="54">
        <v>0</v>
      </c>
      <c r="F1409" s="69">
        <v>40</v>
      </c>
      <c r="G1409" s="54">
        <v>0</v>
      </c>
      <c r="H1409" s="54">
        <v>0</v>
      </c>
    </row>
    <row r="1410" spans="1:8" ht="12.75" x14ac:dyDescent="0.2">
      <c r="A1410" s="209"/>
      <c r="B1410" s="149"/>
      <c r="C1410" s="122" t="s">
        <v>504</v>
      </c>
      <c r="D1410" s="54">
        <f t="shared" ref="D1410:D1413" si="800">E1410+F1410+G1410+H1410</f>
        <v>120</v>
      </c>
      <c r="E1410" s="54">
        <v>0</v>
      </c>
      <c r="F1410" s="69">
        <v>120</v>
      </c>
      <c r="G1410" s="54">
        <v>0</v>
      </c>
      <c r="H1410" s="54">
        <v>0</v>
      </c>
    </row>
    <row r="1411" spans="1:8" ht="12.75" x14ac:dyDescent="0.2">
      <c r="A1411" s="209"/>
      <c r="B1411" s="149"/>
      <c r="C1411" s="122" t="s">
        <v>505</v>
      </c>
      <c r="D1411" s="54">
        <f t="shared" si="800"/>
        <v>33.01</v>
      </c>
      <c r="E1411" s="54">
        <v>0</v>
      </c>
      <c r="F1411" s="69">
        <v>33.01</v>
      </c>
      <c r="G1411" s="54">
        <v>0</v>
      </c>
      <c r="H1411" s="54">
        <v>0</v>
      </c>
    </row>
    <row r="1412" spans="1:8" ht="12.75" x14ac:dyDescent="0.2">
      <c r="A1412" s="209"/>
      <c r="B1412" s="149"/>
      <c r="C1412" s="122" t="s">
        <v>506</v>
      </c>
      <c r="D1412" s="54">
        <f t="shared" si="800"/>
        <v>0</v>
      </c>
      <c r="E1412" s="54">
        <v>0</v>
      </c>
      <c r="F1412" s="69">
        <v>0</v>
      </c>
      <c r="G1412" s="54">
        <v>0</v>
      </c>
      <c r="H1412" s="54">
        <v>0</v>
      </c>
    </row>
    <row r="1413" spans="1:8" ht="30.75" customHeight="1" x14ac:dyDescent="0.2">
      <c r="A1413" s="209"/>
      <c r="B1413" s="149"/>
      <c r="C1413" s="122" t="s">
        <v>507</v>
      </c>
      <c r="D1413" s="54">
        <f t="shared" si="800"/>
        <v>100</v>
      </c>
      <c r="E1413" s="54">
        <v>0</v>
      </c>
      <c r="F1413" s="54">
        <v>100</v>
      </c>
      <c r="G1413" s="54">
        <v>0</v>
      </c>
      <c r="H1413" s="54">
        <v>0</v>
      </c>
    </row>
    <row r="1414" spans="1:8" ht="12.75" x14ac:dyDescent="0.2">
      <c r="A1414" s="209" t="s">
        <v>313</v>
      </c>
      <c r="B1414" s="178" t="s">
        <v>45</v>
      </c>
      <c r="C1414" s="51" t="s">
        <v>502</v>
      </c>
      <c r="D1414" s="53">
        <f>D1415+D1416+D1417+D1418+D1419</f>
        <v>295.06</v>
      </c>
      <c r="E1414" s="53">
        <f t="shared" ref="E1414" si="801">E1415+E1416+E1417+E1418+E1419</f>
        <v>0</v>
      </c>
      <c r="F1414" s="53">
        <f t="shared" ref="F1414" si="802">F1415+F1416+F1417+F1418+F1419</f>
        <v>295.06</v>
      </c>
      <c r="G1414" s="53">
        <f t="shared" ref="G1414" si="803">G1415+G1416+G1417+G1418+G1419</f>
        <v>0</v>
      </c>
      <c r="H1414" s="53">
        <f t="shared" ref="H1414" si="804">H1415+H1416+H1417+H1418+H1419</f>
        <v>0</v>
      </c>
    </row>
    <row r="1415" spans="1:8" ht="12.75" x14ac:dyDescent="0.2">
      <c r="A1415" s="209"/>
      <c r="B1415" s="178"/>
      <c r="C1415" s="122" t="s">
        <v>503</v>
      </c>
      <c r="D1415" s="54">
        <f>E1415+F1415+G1415+H1415</f>
        <v>165</v>
      </c>
      <c r="E1415" s="54">
        <v>0</v>
      </c>
      <c r="F1415" s="69">
        <v>165</v>
      </c>
      <c r="G1415" s="54">
        <v>0</v>
      </c>
      <c r="H1415" s="54">
        <v>0</v>
      </c>
    </row>
    <row r="1416" spans="1:8" ht="12.75" x14ac:dyDescent="0.2">
      <c r="A1416" s="209"/>
      <c r="B1416" s="178"/>
      <c r="C1416" s="122" t="s">
        <v>504</v>
      </c>
      <c r="D1416" s="54">
        <f t="shared" ref="D1416:D1419" si="805">E1416+F1416+G1416+H1416</f>
        <v>0</v>
      </c>
      <c r="E1416" s="54">
        <v>0</v>
      </c>
      <c r="F1416" s="54">
        <v>0</v>
      </c>
      <c r="G1416" s="54">
        <v>0</v>
      </c>
      <c r="H1416" s="54">
        <v>0</v>
      </c>
    </row>
    <row r="1417" spans="1:8" ht="12.75" x14ac:dyDescent="0.2">
      <c r="A1417" s="209"/>
      <c r="B1417" s="178"/>
      <c r="C1417" s="122" t="s">
        <v>505</v>
      </c>
      <c r="D1417" s="54">
        <f t="shared" si="805"/>
        <v>30.06</v>
      </c>
      <c r="E1417" s="54">
        <v>0</v>
      </c>
      <c r="F1417" s="69">
        <v>30.06</v>
      </c>
      <c r="G1417" s="54">
        <v>0</v>
      </c>
      <c r="H1417" s="54">
        <v>0</v>
      </c>
    </row>
    <row r="1418" spans="1:8" ht="12.75" x14ac:dyDescent="0.2">
      <c r="A1418" s="209"/>
      <c r="B1418" s="178"/>
      <c r="C1418" s="122" t="s">
        <v>506</v>
      </c>
      <c r="D1418" s="54">
        <f t="shared" si="805"/>
        <v>0</v>
      </c>
      <c r="E1418" s="54">
        <v>0</v>
      </c>
      <c r="F1418" s="69">
        <v>0</v>
      </c>
      <c r="G1418" s="54">
        <v>0</v>
      </c>
      <c r="H1418" s="54">
        <v>0</v>
      </c>
    </row>
    <row r="1419" spans="1:8" ht="29.45" customHeight="1" x14ac:dyDescent="0.2">
      <c r="A1419" s="209"/>
      <c r="B1419" s="178"/>
      <c r="C1419" s="122" t="s">
        <v>507</v>
      </c>
      <c r="D1419" s="54">
        <f t="shared" si="805"/>
        <v>100</v>
      </c>
      <c r="E1419" s="54">
        <v>0</v>
      </c>
      <c r="F1419" s="54">
        <v>100</v>
      </c>
      <c r="G1419" s="54">
        <v>0</v>
      </c>
      <c r="H1419" s="54">
        <v>0</v>
      </c>
    </row>
    <row r="1420" spans="1:8" ht="12.75" x14ac:dyDescent="0.2">
      <c r="A1420" s="209" t="s">
        <v>314</v>
      </c>
      <c r="B1420" s="178" t="s">
        <v>46</v>
      </c>
      <c r="C1420" s="51" t="s">
        <v>502</v>
      </c>
      <c r="D1420" s="53">
        <f>D1421+D1422+D1423+D1424+D1425</f>
        <v>180</v>
      </c>
      <c r="E1420" s="53">
        <f>E1421+E1422+E1423+E1424+E1425</f>
        <v>0</v>
      </c>
      <c r="F1420" s="53">
        <f t="shared" ref="F1420" si="806">F1421+F1422+F1423+F1424+F1425</f>
        <v>180</v>
      </c>
      <c r="G1420" s="53">
        <f>G1421+G1422+G1423+G1424+G1425</f>
        <v>0</v>
      </c>
      <c r="H1420" s="53">
        <f t="shared" ref="H1420" si="807">H1421+H1422+H1423+H1424+H1425</f>
        <v>0</v>
      </c>
    </row>
    <row r="1421" spans="1:8" ht="12.75" x14ac:dyDescent="0.2">
      <c r="A1421" s="209"/>
      <c r="B1421" s="178"/>
      <c r="C1421" s="122" t="s">
        <v>503</v>
      </c>
      <c r="D1421" s="54">
        <f>E1421+F1421+G1421+H1421</f>
        <v>80</v>
      </c>
      <c r="E1421" s="54">
        <v>0</v>
      </c>
      <c r="F1421" s="69">
        <v>80</v>
      </c>
      <c r="G1421" s="54">
        <v>0</v>
      </c>
      <c r="H1421" s="54">
        <v>0</v>
      </c>
    </row>
    <row r="1422" spans="1:8" ht="12.75" x14ac:dyDescent="0.2">
      <c r="A1422" s="209"/>
      <c r="B1422" s="178"/>
      <c r="C1422" s="122" t="s">
        <v>504</v>
      </c>
      <c r="D1422" s="54">
        <f>E1422+F1422+G1422+H1422</f>
        <v>0</v>
      </c>
      <c r="E1422" s="54">
        <v>0</v>
      </c>
      <c r="F1422" s="69">
        <v>0</v>
      </c>
      <c r="G1422" s="54">
        <v>0</v>
      </c>
      <c r="H1422" s="54">
        <v>0</v>
      </c>
    </row>
    <row r="1423" spans="1:8" ht="12.75" x14ac:dyDescent="0.2">
      <c r="A1423" s="209"/>
      <c r="B1423" s="178"/>
      <c r="C1423" s="122" t="s">
        <v>505</v>
      </c>
      <c r="D1423" s="54">
        <f>E1423+F1423+G1423+H1423</f>
        <v>0</v>
      </c>
      <c r="E1423" s="54">
        <v>0</v>
      </c>
      <c r="F1423" s="69">
        <v>0</v>
      </c>
      <c r="G1423" s="54">
        <v>0</v>
      </c>
      <c r="H1423" s="54">
        <v>0</v>
      </c>
    </row>
    <row r="1424" spans="1:8" ht="12.75" x14ac:dyDescent="0.2">
      <c r="A1424" s="209"/>
      <c r="B1424" s="178"/>
      <c r="C1424" s="122" t="s">
        <v>506</v>
      </c>
      <c r="D1424" s="54">
        <f>E1424+F1424+G1424+H1424</f>
        <v>0</v>
      </c>
      <c r="E1424" s="54">
        <v>0</v>
      </c>
      <c r="F1424" s="69">
        <v>0</v>
      </c>
      <c r="G1424" s="54">
        <v>0</v>
      </c>
      <c r="H1424" s="54">
        <v>0</v>
      </c>
    </row>
    <row r="1425" spans="1:8" ht="40.15" customHeight="1" x14ac:dyDescent="0.2">
      <c r="A1425" s="209"/>
      <c r="B1425" s="178"/>
      <c r="C1425" s="122" t="s">
        <v>507</v>
      </c>
      <c r="D1425" s="54">
        <f>E1425+F1425+G1425+H1425</f>
        <v>100</v>
      </c>
      <c r="E1425" s="54">
        <v>0</v>
      </c>
      <c r="F1425" s="54">
        <v>100</v>
      </c>
      <c r="G1425" s="54">
        <v>0</v>
      </c>
      <c r="H1425" s="54">
        <v>0</v>
      </c>
    </row>
    <row r="1426" spans="1:8" ht="12.75" x14ac:dyDescent="0.2">
      <c r="A1426" s="209" t="s">
        <v>315</v>
      </c>
      <c r="B1426" s="178" t="s">
        <v>47</v>
      </c>
      <c r="C1426" s="51" t="s">
        <v>502</v>
      </c>
      <c r="D1426" s="53">
        <f>D1427+D1428+D1429+D1430+D1431</f>
        <v>131.92000000000002</v>
      </c>
      <c r="E1426" s="53">
        <f t="shared" ref="E1426" si="808">E1427+E1428+E1429+E1430+E1431</f>
        <v>0</v>
      </c>
      <c r="F1426" s="53">
        <f t="shared" ref="F1426" si="809">F1427+F1428+F1429+F1430+F1431</f>
        <v>131.92000000000002</v>
      </c>
      <c r="G1426" s="53">
        <f t="shared" ref="G1426" si="810">G1427+G1428+G1429+G1430+G1431</f>
        <v>0</v>
      </c>
      <c r="H1426" s="53">
        <f t="shared" ref="H1426" si="811">H1427+H1428+H1429+H1430+H1431</f>
        <v>0</v>
      </c>
    </row>
    <row r="1427" spans="1:8" ht="12.75" x14ac:dyDescent="0.2">
      <c r="A1427" s="209"/>
      <c r="B1427" s="178"/>
      <c r="C1427" s="122" t="s">
        <v>503</v>
      </c>
      <c r="D1427" s="54">
        <f>E1427+F1427+G1427+H1427</f>
        <v>0</v>
      </c>
      <c r="E1427" s="54">
        <v>0</v>
      </c>
      <c r="F1427" s="54">
        <v>0</v>
      </c>
      <c r="G1427" s="54">
        <v>0</v>
      </c>
      <c r="H1427" s="54">
        <v>0</v>
      </c>
    </row>
    <row r="1428" spans="1:8" ht="12.75" x14ac:dyDescent="0.2">
      <c r="A1428" s="209"/>
      <c r="B1428" s="178"/>
      <c r="C1428" s="122" t="s">
        <v>504</v>
      </c>
      <c r="D1428" s="54">
        <f t="shared" ref="D1428:D1431" si="812">E1428+F1428+G1428+H1428</f>
        <v>0</v>
      </c>
      <c r="E1428" s="54">
        <v>0</v>
      </c>
      <c r="F1428" s="54">
        <v>0</v>
      </c>
      <c r="G1428" s="54">
        <v>0</v>
      </c>
      <c r="H1428" s="54">
        <v>0</v>
      </c>
    </row>
    <row r="1429" spans="1:8" ht="12.75" x14ac:dyDescent="0.2">
      <c r="A1429" s="209"/>
      <c r="B1429" s="178"/>
      <c r="C1429" s="122" t="s">
        <v>505</v>
      </c>
      <c r="D1429" s="54">
        <f t="shared" si="812"/>
        <v>31.92</v>
      </c>
      <c r="E1429" s="54">
        <v>0</v>
      </c>
      <c r="F1429" s="54">
        <v>31.92</v>
      </c>
      <c r="G1429" s="54">
        <v>0</v>
      </c>
      <c r="H1429" s="54">
        <v>0</v>
      </c>
    </row>
    <row r="1430" spans="1:8" ht="12.75" x14ac:dyDescent="0.2">
      <c r="A1430" s="209"/>
      <c r="B1430" s="178"/>
      <c r="C1430" s="122" t="s">
        <v>506</v>
      </c>
      <c r="D1430" s="54">
        <f t="shared" si="812"/>
        <v>0</v>
      </c>
      <c r="E1430" s="54">
        <v>0</v>
      </c>
      <c r="F1430" s="54">
        <v>0</v>
      </c>
      <c r="G1430" s="54">
        <v>0</v>
      </c>
      <c r="H1430" s="54">
        <v>0</v>
      </c>
    </row>
    <row r="1431" spans="1:8" ht="36" customHeight="1" x14ac:dyDescent="0.2">
      <c r="A1431" s="209"/>
      <c r="B1431" s="178"/>
      <c r="C1431" s="122" t="s">
        <v>507</v>
      </c>
      <c r="D1431" s="54">
        <f t="shared" si="812"/>
        <v>100</v>
      </c>
      <c r="E1431" s="54">
        <v>0</v>
      </c>
      <c r="F1431" s="54">
        <v>100</v>
      </c>
      <c r="G1431" s="54">
        <v>0</v>
      </c>
      <c r="H1431" s="54">
        <v>0</v>
      </c>
    </row>
    <row r="1432" spans="1:8" ht="12.75" x14ac:dyDescent="0.2">
      <c r="A1432" s="209" t="s">
        <v>316</v>
      </c>
      <c r="B1432" s="178" t="s">
        <v>48</v>
      </c>
      <c r="C1432" s="51" t="s">
        <v>502</v>
      </c>
      <c r="D1432" s="53">
        <f>D1433+D1434+D1435+D1436+D1437</f>
        <v>120.33</v>
      </c>
      <c r="E1432" s="53">
        <f t="shared" ref="E1432" si="813">E1433+E1434+E1435+E1436+E1437</f>
        <v>0</v>
      </c>
      <c r="F1432" s="53">
        <f t="shared" ref="F1432" si="814">F1433+F1434+F1435+F1436+F1437</f>
        <v>120.33</v>
      </c>
      <c r="G1432" s="53">
        <f t="shared" ref="G1432" si="815">G1433+G1434+G1435+G1436+G1437</f>
        <v>0</v>
      </c>
      <c r="H1432" s="53">
        <f t="shared" ref="H1432" si="816">H1433+H1434+H1435+H1436+H1437</f>
        <v>0</v>
      </c>
    </row>
    <row r="1433" spans="1:8" ht="12.75" x14ac:dyDescent="0.2">
      <c r="A1433" s="209"/>
      <c r="B1433" s="178"/>
      <c r="C1433" s="122" t="s">
        <v>503</v>
      </c>
      <c r="D1433" s="54">
        <f>E1433+F1433+G1433+H1433</f>
        <v>0</v>
      </c>
      <c r="E1433" s="54">
        <v>0</v>
      </c>
      <c r="F1433" s="54">
        <v>0</v>
      </c>
      <c r="G1433" s="54">
        <v>0</v>
      </c>
      <c r="H1433" s="54">
        <v>0</v>
      </c>
    </row>
    <row r="1434" spans="1:8" ht="12.75" x14ac:dyDescent="0.2">
      <c r="A1434" s="209"/>
      <c r="B1434" s="178"/>
      <c r="C1434" s="122" t="s">
        <v>504</v>
      </c>
      <c r="D1434" s="54">
        <f t="shared" ref="D1434:D1437" si="817">E1434+F1434+G1434+H1434</f>
        <v>0</v>
      </c>
      <c r="E1434" s="54">
        <v>0</v>
      </c>
      <c r="F1434" s="54">
        <v>0</v>
      </c>
      <c r="G1434" s="54">
        <v>0</v>
      </c>
      <c r="H1434" s="54">
        <v>0</v>
      </c>
    </row>
    <row r="1435" spans="1:8" ht="12.75" x14ac:dyDescent="0.2">
      <c r="A1435" s="209"/>
      <c r="B1435" s="178"/>
      <c r="C1435" s="122" t="s">
        <v>505</v>
      </c>
      <c r="D1435" s="54">
        <f t="shared" si="817"/>
        <v>20.329999999999998</v>
      </c>
      <c r="E1435" s="54">
        <v>0</v>
      </c>
      <c r="F1435" s="69">
        <v>20.329999999999998</v>
      </c>
      <c r="G1435" s="54">
        <v>0</v>
      </c>
      <c r="H1435" s="54">
        <v>0</v>
      </c>
    </row>
    <row r="1436" spans="1:8" ht="12.75" x14ac:dyDescent="0.2">
      <c r="A1436" s="209"/>
      <c r="B1436" s="178"/>
      <c r="C1436" s="122" t="s">
        <v>506</v>
      </c>
      <c r="D1436" s="54">
        <f t="shared" si="817"/>
        <v>0</v>
      </c>
      <c r="E1436" s="54">
        <v>0</v>
      </c>
      <c r="F1436" s="69">
        <v>0</v>
      </c>
      <c r="G1436" s="54">
        <v>0</v>
      </c>
      <c r="H1436" s="54">
        <v>0</v>
      </c>
    </row>
    <row r="1437" spans="1:8" ht="31.9" customHeight="1" x14ac:dyDescent="0.2">
      <c r="A1437" s="209"/>
      <c r="B1437" s="178"/>
      <c r="C1437" s="122" t="s">
        <v>507</v>
      </c>
      <c r="D1437" s="54">
        <f t="shared" si="817"/>
        <v>100</v>
      </c>
      <c r="E1437" s="54">
        <v>0</v>
      </c>
      <c r="F1437" s="54">
        <v>100</v>
      </c>
      <c r="G1437" s="54">
        <v>0</v>
      </c>
      <c r="H1437" s="54">
        <v>0</v>
      </c>
    </row>
    <row r="1438" spans="1:8" ht="12.75" customHeight="1" x14ac:dyDescent="0.2">
      <c r="A1438" s="209" t="s">
        <v>317</v>
      </c>
      <c r="B1438" s="149" t="s">
        <v>1051</v>
      </c>
      <c r="C1438" s="51" t="s">
        <v>502</v>
      </c>
      <c r="D1438" s="53">
        <f>D1439+D1440+D1441+D1442+D1443</f>
        <v>350</v>
      </c>
      <c r="E1438" s="53">
        <f t="shared" ref="E1438" si="818">E1439+E1440+E1441+E1442+E1443</f>
        <v>0</v>
      </c>
      <c r="F1438" s="53">
        <f t="shared" ref="F1438" si="819">F1439+F1440+F1441+F1442+F1443</f>
        <v>350</v>
      </c>
      <c r="G1438" s="53">
        <f t="shared" ref="G1438" si="820">G1439+G1440+G1441+G1442+G1443</f>
        <v>0</v>
      </c>
      <c r="H1438" s="53">
        <f t="shared" ref="H1438" si="821">H1439+H1440+H1441+H1442+H1443</f>
        <v>0</v>
      </c>
    </row>
    <row r="1439" spans="1:8" ht="12.75" x14ac:dyDescent="0.2">
      <c r="A1439" s="209"/>
      <c r="B1439" s="149"/>
      <c r="C1439" s="122" t="s">
        <v>503</v>
      </c>
      <c r="D1439" s="54">
        <f>E1439+F1439+G1439+H1439</f>
        <v>0</v>
      </c>
      <c r="E1439" s="54">
        <v>0</v>
      </c>
      <c r="F1439" s="54">
        <v>0</v>
      </c>
      <c r="G1439" s="54">
        <v>0</v>
      </c>
      <c r="H1439" s="54">
        <v>0</v>
      </c>
    </row>
    <row r="1440" spans="1:8" ht="12.75" x14ac:dyDescent="0.2">
      <c r="A1440" s="209"/>
      <c r="B1440" s="149"/>
      <c r="C1440" s="122" t="s">
        <v>504</v>
      </c>
      <c r="D1440" s="54">
        <f t="shared" ref="D1440:D1443" si="822">E1440+F1440+G1440+H1440</f>
        <v>250</v>
      </c>
      <c r="E1440" s="54">
        <v>0</v>
      </c>
      <c r="F1440" s="69">
        <f>150+100</f>
        <v>250</v>
      </c>
      <c r="G1440" s="54">
        <v>0</v>
      </c>
      <c r="H1440" s="54">
        <v>0</v>
      </c>
    </row>
    <row r="1441" spans="1:8" ht="12.75" x14ac:dyDescent="0.2">
      <c r="A1441" s="209"/>
      <c r="B1441" s="149"/>
      <c r="C1441" s="122" t="s">
        <v>505</v>
      </c>
      <c r="D1441" s="54">
        <f t="shared" si="822"/>
        <v>0</v>
      </c>
      <c r="E1441" s="54">
        <v>0</v>
      </c>
      <c r="F1441" s="69">
        <v>0</v>
      </c>
      <c r="G1441" s="54">
        <v>0</v>
      </c>
      <c r="H1441" s="54">
        <v>0</v>
      </c>
    </row>
    <row r="1442" spans="1:8" ht="12.75" x14ac:dyDescent="0.2">
      <c r="A1442" s="209"/>
      <c r="B1442" s="149"/>
      <c r="C1442" s="122" t="s">
        <v>506</v>
      </c>
      <c r="D1442" s="54">
        <f t="shared" si="822"/>
        <v>0</v>
      </c>
      <c r="E1442" s="54">
        <v>0</v>
      </c>
      <c r="F1442" s="69">
        <v>0</v>
      </c>
      <c r="G1442" s="54">
        <v>0</v>
      </c>
      <c r="H1442" s="54">
        <v>0</v>
      </c>
    </row>
    <row r="1443" spans="1:8" ht="31.9" customHeight="1" x14ac:dyDescent="0.2">
      <c r="A1443" s="209"/>
      <c r="B1443" s="149"/>
      <c r="C1443" s="122" t="s">
        <v>507</v>
      </c>
      <c r="D1443" s="54">
        <f t="shared" si="822"/>
        <v>100</v>
      </c>
      <c r="E1443" s="54">
        <v>0</v>
      </c>
      <c r="F1443" s="54">
        <v>100</v>
      </c>
      <c r="G1443" s="54">
        <v>0</v>
      </c>
      <c r="H1443" s="54">
        <v>0</v>
      </c>
    </row>
    <row r="1444" spans="1:8" ht="12.75" customHeight="1" x14ac:dyDescent="0.2">
      <c r="A1444" s="209" t="s">
        <v>318</v>
      </c>
      <c r="B1444" s="149" t="s">
        <v>1052</v>
      </c>
      <c r="C1444" s="51" t="s">
        <v>502</v>
      </c>
      <c r="D1444" s="53">
        <f>D1445+D1446+D1447+D1448+D1449</f>
        <v>316.01</v>
      </c>
      <c r="E1444" s="53">
        <f t="shared" ref="E1444" si="823">E1445+E1446+E1447+E1448+E1449</f>
        <v>0</v>
      </c>
      <c r="F1444" s="53">
        <f t="shared" ref="F1444" si="824">F1445+F1446+F1447+F1448+F1449</f>
        <v>316.01</v>
      </c>
      <c r="G1444" s="53">
        <f t="shared" ref="G1444" si="825">G1445+G1446+G1447+G1448+G1449</f>
        <v>0</v>
      </c>
      <c r="H1444" s="53">
        <f t="shared" ref="H1444" si="826">H1445+H1446+H1447+H1448+H1449</f>
        <v>0</v>
      </c>
    </row>
    <row r="1445" spans="1:8" ht="12.75" x14ac:dyDescent="0.2">
      <c r="A1445" s="209"/>
      <c r="B1445" s="149"/>
      <c r="C1445" s="122" t="s">
        <v>503</v>
      </c>
      <c r="D1445" s="54">
        <f>E1445+F1445+G1445+H1445</f>
        <v>96</v>
      </c>
      <c r="E1445" s="54">
        <v>0</v>
      </c>
      <c r="F1445" s="69">
        <v>96</v>
      </c>
      <c r="G1445" s="54">
        <v>0</v>
      </c>
      <c r="H1445" s="54">
        <v>0</v>
      </c>
    </row>
    <row r="1446" spans="1:8" ht="12.75" x14ac:dyDescent="0.2">
      <c r="A1446" s="209"/>
      <c r="B1446" s="149"/>
      <c r="C1446" s="122" t="s">
        <v>504</v>
      </c>
      <c r="D1446" s="54">
        <f t="shared" ref="D1446:D1449" si="827">E1446+F1446+G1446+H1446</f>
        <v>100</v>
      </c>
      <c r="E1446" s="54">
        <v>0</v>
      </c>
      <c r="F1446" s="69">
        <v>100</v>
      </c>
      <c r="G1446" s="54">
        <v>0</v>
      </c>
      <c r="H1446" s="54">
        <v>0</v>
      </c>
    </row>
    <row r="1447" spans="1:8" ht="12.75" x14ac:dyDescent="0.2">
      <c r="A1447" s="209"/>
      <c r="B1447" s="149"/>
      <c r="C1447" s="122" t="s">
        <v>505</v>
      </c>
      <c r="D1447" s="54">
        <f t="shared" si="827"/>
        <v>20.010000000000002</v>
      </c>
      <c r="E1447" s="54">
        <v>0</v>
      </c>
      <c r="F1447" s="69">
        <v>20.010000000000002</v>
      </c>
      <c r="G1447" s="54">
        <v>0</v>
      </c>
      <c r="H1447" s="54">
        <v>0</v>
      </c>
    </row>
    <row r="1448" spans="1:8" ht="12.75" x14ac:dyDescent="0.2">
      <c r="A1448" s="209"/>
      <c r="B1448" s="149"/>
      <c r="C1448" s="122" t="s">
        <v>506</v>
      </c>
      <c r="D1448" s="54">
        <f t="shared" si="827"/>
        <v>0</v>
      </c>
      <c r="E1448" s="54">
        <v>0</v>
      </c>
      <c r="F1448" s="69">
        <v>0</v>
      </c>
      <c r="G1448" s="54">
        <v>0</v>
      </c>
      <c r="H1448" s="54">
        <v>0</v>
      </c>
    </row>
    <row r="1449" spans="1:8" ht="27.6" customHeight="1" x14ac:dyDescent="0.2">
      <c r="A1449" s="209"/>
      <c r="B1449" s="149"/>
      <c r="C1449" s="122" t="s">
        <v>507</v>
      </c>
      <c r="D1449" s="54">
        <f t="shared" si="827"/>
        <v>100</v>
      </c>
      <c r="E1449" s="54">
        <v>0</v>
      </c>
      <c r="F1449" s="54">
        <v>100</v>
      </c>
      <c r="G1449" s="54">
        <v>0</v>
      </c>
      <c r="H1449" s="54">
        <v>0</v>
      </c>
    </row>
    <row r="1450" spans="1:8" ht="12.75" x14ac:dyDescent="0.2">
      <c r="A1450" s="209" t="s">
        <v>319</v>
      </c>
      <c r="B1450" s="178" t="s">
        <v>49</v>
      </c>
      <c r="C1450" s="51" t="s">
        <v>502</v>
      </c>
      <c r="D1450" s="53">
        <f>D1451+D1452+D1453+D1454+D1455</f>
        <v>214.05</v>
      </c>
      <c r="E1450" s="53">
        <f t="shared" ref="E1450" si="828">E1451+E1452+E1453+E1454+E1455</f>
        <v>0</v>
      </c>
      <c r="F1450" s="53">
        <f t="shared" ref="F1450" si="829">F1451+F1452+F1453+F1454+F1455</f>
        <v>214.05</v>
      </c>
      <c r="G1450" s="53">
        <f t="shared" ref="G1450" si="830">G1451+G1452+G1453+G1454+G1455</f>
        <v>0</v>
      </c>
      <c r="H1450" s="53">
        <f t="shared" ref="H1450" si="831">H1451+H1452+H1453+H1454+H1455</f>
        <v>0</v>
      </c>
    </row>
    <row r="1451" spans="1:8" ht="12.75" x14ac:dyDescent="0.2">
      <c r="A1451" s="209"/>
      <c r="B1451" s="178"/>
      <c r="C1451" s="122" t="s">
        <v>503</v>
      </c>
      <c r="D1451" s="54">
        <f>E1451+F1451+G1451+H1451</f>
        <v>48</v>
      </c>
      <c r="E1451" s="54">
        <v>0</v>
      </c>
      <c r="F1451" s="69">
        <v>48</v>
      </c>
      <c r="G1451" s="54">
        <v>0</v>
      </c>
      <c r="H1451" s="54">
        <v>0</v>
      </c>
    </row>
    <row r="1452" spans="1:8" ht="12.75" x14ac:dyDescent="0.2">
      <c r="A1452" s="209"/>
      <c r="B1452" s="178"/>
      <c r="C1452" s="122" t="s">
        <v>504</v>
      </c>
      <c r="D1452" s="54">
        <f t="shared" ref="D1452:D1455" si="832">E1452+F1452+G1452+H1452</f>
        <v>0</v>
      </c>
      <c r="E1452" s="54">
        <v>0</v>
      </c>
      <c r="F1452" s="54">
        <v>0</v>
      </c>
      <c r="G1452" s="54">
        <v>0</v>
      </c>
      <c r="H1452" s="54">
        <v>0</v>
      </c>
    </row>
    <row r="1453" spans="1:8" ht="12.75" x14ac:dyDescent="0.2">
      <c r="A1453" s="209"/>
      <c r="B1453" s="178"/>
      <c r="C1453" s="122" t="s">
        <v>505</v>
      </c>
      <c r="D1453" s="54">
        <f t="shared" si="832"/>
        <v>66.05</v>
      </c>
      <c r="E1453" s="54">
        <v>0</v>
      </c>
      <c r="F1453" s="69">
        <v>66.05</v>
      </c>
      <c r="G1453" s="54">
        <v>0</v>
      </c>
      <c r="H1453" s="54">
        <v>0</v>
      </c>
    </row>
    <row r="1454" spans="1:8" ht="12.75" x14ac:dyDescent="0.2">
      <c r="A1454" s="209"/>
      <c r="B1454" s="178"/>
      <c r="C1454" s="122" t="s">
        <v>506</v>
      </c>
      <c r="D1454" s="54">
        <f t="shared" si="832"/>
        <v>0</v>
      </c>
      <c r="E1454" s="54">
        <v>0</v>
      </c>
      <c r="F1454" s="69">
        <v>0</v>
      </c>
      <c r="G1454" s="54">
        <v>0</v>
      </c>
      <c r="H1454" s="54">
        <v>0</v>
      </c>
    </row>
    <row r="1455" spans="1:8" ht="61.15" customHeight="1" x14ac:dyDescent="0.2">
      <c r="A1455" s="209"/>
      <c r="B1455" s="178"/>
      <c r="C1455" s="122" t="s">
        <v>507</v>
      </c>
      <c r="D1455" s="54">
        <f t="shared" si="832"/>
        <v>100</v>
      </c>
      <c r="E1455" s="54">
        <v>0</v>
      </c>
      <c r="F1455" s="54">
        <v>100</v>
      </c>
      <c r="G1455" s="54">
        <v>0</v>
      </c>
      <c r="H1455" s="54">
        <v>0</v>
      </c>
    </row>
    <row r="1456" spans="1:8" ht="12.75" x14ac:dyDescent="0.2">
      <c r="A1456" s="209" t="s">
        <v>482</v>
      </c>
      <c r="B1456" s="178" t="s">
        <v>1053</v>
      </c>
      <c r="C1456" s="51" t="s">
        <v>502</v>
      </c>
      <c r="D1456" s="53">
        <f>D1457+D1458+D1459+D1460+D1461</f>
        <v>192.55</v>
      </c>
      <c r="E1456" s="53">
        <f t="shared" ref="E1456" si="833">E1457+E1458+E1459+E1460+E1461</f>
        <v>0</v>
      </c>
      <c r="F1456" s="53">
        <f t="shared" ref="F1456" si="834">F1457+F1458+F1459+F1460+F1461</f>
        <v>192.55</v>
      </c>
      <c r="G1456" s="53">
        <f t="shared" ref="G1456" si="835">G1457+G1458+G1459+G1460+G1461</f>
        <v>0</v>
      </c>
      <c r="H1456" s="53">
        <f t="shared" ref="H1456" si="836">H1457+H1458+H1459+H1460+H1461</f>
        <v>0</v>
      </c>
    </row>
    <row r="1457" spans="1:8" ht="12.75" x14ac:dyDescent="0.2">
      <c r="A1457" s="209"/>
      <c r="B1457" s="178"/>
      <c r="C1457" s="122" t="s">
        <v>503</v>
      </c>
      <c r="D1457" s="54">
        <f>E1457+F1457+G1457+H1457</f>
        <v>40</v>
      </c>
      <c r="E1457" s="54">
        <v>0</v>
      </c>
      <c r="F1457" s="69">
        <v>40</v>
      </c>
      <c r="G1457" s="54">
        <v>0</v>
      </c>
      <c r="H1457" s="54">
        <v>0</v>
      </c>
    </row>
    <row r="1458" spans="1:8" ht="12.75" x14ac:dyDescent="0.2">
      <c r="A1458" s="209"/>
      <c r="B1458" s="178"/>
      <c r="C1458" s="122" t="s">
        <v>504</v>
      </c>
      <c r="D1458" s="54">
        <f t="shared" ref="D1458:D1461" si="837">E1458+F1458+G1458+H1458</f>
        <v>0</v>
      </c>
      <c r="E1458" s="54">
        <v>0</v>
      </c>
      <c r="F1458" s="69">
        <v>0</v>
      </c>
      <c r="G1458" s="54">
        <v>0</v>
      </c>
      <c r="H1458" s="54">
        <v>0</v>
      </c>
    </row>
    <row r="1459" spans="1:8" ht="12.75" x14ac:dyDescent="0.2">
      <c r="A1459" s="209"/>
      <c r="B1459" s="178"/>
      <c r="C1459" s="122" t="s">
        <v>505</v>
      </c>
      <c r="D1459" s="54">
        <f t="shared" si="837"/>
        <v>52.55</v>
      </c>
      <c r="E1459" s="54">
        <v>0</v>
      </c>
      <c r="F1459" s="69">
        <v>52.55</v>
      </c>
      <c r="G1459" s="54">
        <v>0</v>
      </c>
      <c r="H1459" s="54">
        <v>0</v>
      </c>
    </row>
    <row r="1460" spans="1:8" ht="12.75" x14ac:dyDescent="0.2">
      <c r="A1460" s="209"/>
      <c r="B1460" s="178"/>
      <c r="C1460" s="122" t="s">
        <v>506</v>
      </c>
      <c r="D1460" s="54">
        <f t="shared" si="837"/>
        <v>0</v>
      </c>
      <c r="E1460" s="54">
        <v>0</v>
      </c>
      <c r="F1460" s="69">
        <v>0</v>
      </c>
      <c r="G1460" s="54">
        <v>0</v>
      </c>
      <c r="H1460" s="54">
        <v>0</v>
      </c>
    </row>
    <row r="1461" spans="1:8" ht="42" customHeight="1" x14ac:dyDescent="0.2">
      <c r="A1461" s="209"/>
      <c r="B1461" s="178"/>
      <c r="C1461" s="122" t="s">
        <v>507</v>
      </c>
      <c r="D1461" s="54">
        <f t="shared" si="837"/>
        <v>100</v>
      </c>
      <c r="E1461" s="54">
        <v>0</v>
      </c>
      <c r="F1461" s="54">
        <v>100</v>
      </c>
      <c r="G1461" s="54">
        <v>0</v>
      </c>
      <c r="H1461" s="54">
        <v>0</v>
      </c>
    </row>
    <row r="1462" spans="1:8" ht="12.75" x14ac:dyDescent="0.2">
      <c r="A1462" s="209" t="s">
        <v>483</v>
      </c>
      <c r="B1462" s="178" t="s">
        <v>1054</v>
      </c>
      <c r="C1462" s="51" t="s">
        <v>502</v>
      </c>
      <c r="D1462" s="53">
        <f>D1463+D1464+D1465+D1466+D1467</f>
        <v>197.41</v>
      </c>
      <c r="E1462" s="53">
        <f t="shared" ref="E1462" si="838">E1463+E1464+E1465+E1466+E1467</f>
        <v>0</v>
      </c>
      <c r="F1462" s="53">
        <f t="shared" ref="F1462" si="839">F1463+F1464+F1465+F1466+F1467</f>
        <v>197.41</v>
      </c>
      <c r="G1462" s="53">
        <f t="shared" ref="G1462" si="840">G1463+G1464+G1465+G1466+G1467</f>
        <v>0</v>
      </c>
      <c r="H1462" s="53">
        <f t="shared" ref="H1462" si="841">H1463+H1464+H1465+H1466+H1467</f>
        <v>0</v>
      </c>
    </row>
    <row r="1463" spans="1:8" ht="12.75" x14ac:dyDescent="0.2">
      <c r="A1463" s="209"/>
      <c r="B1463" s="178"/>
      <c r="C1463" s="122" t="s">
        <v>503</v>
      </c>
      <c r="D1463" s="54">
        <f>E1463+F1463+G1463+H1463</f>
        <v>177.4</v>
      </c>
      <c r="E1463" s="54">
        <v>0</v>
      </c>
      <c r="F1463" s="69">
        <v>177.4</v>
      </c>
      <c r="G1463" s="54">
        <v>0</v>
      </c>
      <c r="H1463" s="54">
        <v>0</v>
      </c>
    </row>
    <row r="1464" spans="1:8" ht="12.75" x14ac:dyDescent="0.2">
      <c r="A1464" s="209"/>
      <c r="B1464" s="178"/>
      <c r="C1464" s="122" t="s">
        <v>504</v>
      </c>
      <c r="D1464" s="54">
        <f t="shared" ref="D1464:D1467" si="842">E1464+F1464+G1464+H1464</f>
        <v>0</v>
      </c>
      <c r="E1464" s="54">
        <v>0</v>
      </c>
      <c r="F1464" s="69">
        <v>0</v>
      </c>
      <c r="G1464" s="54">
        <v>0</v>
      </c>
      <c r="H1464" s="54">
        <v>0</v>
      </c>
    </row>
    <row r="1465" spans="1:8" ht="12.75" x14ac:dyDescent="0.2">
      <c r="A1465" s="209"/>
      <c r="B1465" s="178"/>
      <c r="C1465" s="122" t="s">
        <v>505</v>
      </c>
      <c r="D1465" s="54">
        <f t="shared" si="842"/>
        <v>20.010000000000002</v>
      </c>
      <c r="E1465" s="54">
        <v>0</v>
      </c>
      <c r="F1465" s="69">
        <v>20.010000000000002</v>
      </c>
      <c r="G1465" s="54">
        <v>0</v>
      </c>
      <c r="H1465" s="54">
        <v>0</v>
      </c>
    </row>
    <row r="1466" spans="1:8" ht="12.75" x14ac:dyDescent="0.2">
      <c r="A1466" s="209"/>
      <c r="B1466" s="178"/>
      <c r="C1466" s="122" t="s">
        <v>506</v>
      </c>
      <c r="D1466" s="54">
        <f t="shared" si="842"/>
        <v>0</v>
      </c>
      <c r="E1466" s="54">
        <v>0</v>
      </c>
      <c r="F1466" s="69">
        <v>0</v>
      </c>
      <c r="G1466" s="54">
        <v>0</v>
      </c>
      <c r="H1466" s="54">
        <v>0</v>
      </c>
    </row>
    <row r="1467" spans="1:8" ht="41.25" customHeight="1" x14ac:dyDescent="0.2">
      <c r="A1467" s="209"/>
      <c r="B1467" s="178"/>
      <c r="C1467" s="122" t="s">
        <v>507</v>
      </c>
      <c r="D1467" s="54">
        <f t="shared" si="842"/>
        <v>0</v>
      </c>
      <c r="E1467" s="54">
        <v>0</v>
      </c>
      <c r="F1467" s="54">
        <v>0</v>
      </c>
      <c r="G1467" s="54">
        <v>0</v>
      </c>
      <c r="H1467" s="54">
        <v>0</v>
      </c>
    </row>
    <row r="1468" spans="1:8" ht="12.75" x14ac:dyDescent="0.2">
      <c r="A1468" s="209" t="s">
        <v>484</v>
      </c>
      <c r="B1468" s="178" t="s">
        <v>320</v>
      </c>
      <c r="C1468" s="51" t="s">
        <v>502</v>
      </c>
      <c r="D1468" s="53">
        <f>D1469+D1470+D1471+D1472+D1473</f>
        <v>129.15</v>
      </c>
      <c r="E1468" s="53">
        <f t="shared" ref="E1468" si="843">E1469+E1470+E1471+E1472+E1473</f>
        <v>0</v>
      </c>
      <c r="F1468" s="53">
        <f t="shared" ref="F1468" si="844">F1469+F1470+F1471+F1472+F1473</f>
        <v>129.15</v>
      </c>
      <c r="G1468" s="53">
        <f t="shared" ref="G1468" si="845">G1469+G1470+G1471+G1472+G1473</f>
        <v>0</v>
      </c>
      <c r="H1468" s="53">
        <f t="shared" ref="H1468" si="846">H1469+H1470+H1471+H1472+H1473</f>
        <v>0</v>
      </c>
    </row>
    <row r="1469" spans="1:8" ht="12.75" x14ac:dyDescent="0.2">
      <c r="A1469" s="209"/>
      <c r="B1469" s="178"/>
      <c r="C1469" s="122" t="s">
        <v>503</v>
      </c>
      <c r="D1469" s="54">
        <f>E1469+F1469+G1469+H1469</f>
        <v>40</v>
      </c>
      <c r="E1469" s="54">
        <v>0</v>
      </c>
      <c r="F1469" s="69">
        <v>40</v>
      </c>
      <c r="G1469" s="54">
        <v>0</v>
      </c>
      <c r="H1469" s="54">
        <v>0</v>
      </c>
    </row>
    <row r="1470" spans="1:8" ht="12.75" x14ac:dyDescent="0.2">
      <c r="A1470" s="209"/>
      <c r="B1470" s="178"/>
      <c r="C1470" s="122" t="s">
        <v>504</v>
      </c>
      <c r="D1470" s="54">
        <f t="shared" ref="D1470:D1473" si="847">E1470+F1470+G1470+H1470</f>
        <v>0</v>
      </c>
      <c r="E1470" s="54">
        <v>0</v>
      </c>
      <c r="F1470" s="54">
        <v>0</v>
      </c>
      <c r="G1470" s="54">
        <v>0</v>
      </c>
      <c r="H1470" s="54">
        <v>0</v>
      </c>
    </row>
    <row r="1471" spans="1:8" ht="12.75" x14ac:dyDescent="0.2">
      <c r="A1471" s="209"/>
      <c r="B1471" s="178"/>
      <c r="C1471" s="122" t="s">
        <v>505</v>
      </c>
      <c r="D1471" s="54">
        <f t="shared" si="847"/>
        <v>89.15</v>
      </c>
      <c r="E1471" s="54">
        <v>0</v>
      </c>
      <c r="F1471" s="69">
        <v>89.15</v>
      </c>
      <c r="G1471" s="54">
        <v>0</v>
      </c>
      <c r="H1471" s="54">
        <v>0</v>
      </c>
    </row>
    <row r="1472" spans="1:8" ht="12.75" x14ac:dyDescent="0.2">
      <c r="A1472" s="209"/>
      <c r="B1472" s="178"/>
      <c r="C1472" s="122" t="s">
        <v>506</v>
      </c>
      <c r="D1472" s="54">
        <f t="shared" si="847"/>
        <v>0</v>
      </c>
      <c r="E1472" s="54">
        <v>0</v>
      </c>
      <c r="F1472" s="69">
        <v>0</v>
      </c>
      <c r="G1472" s="54">
        <v>0</v>
      </c>
      <c r="H1472" s="54">
        <v>0</v>
      </c>
    </row>
    <row r="1473" spans="1:8" ht="93.6" customHeight="1" x14ac:dyDescent="0.2">
      <c r="A1473" s="209"/>
      <c r="B1473" s="178"/>
      <c r="C1473" s="122" t="s">
        <v>507</v>
      </c>
      <c r="D1473" s="54">
        <f t="shared" si="847"/>
        <v>0</v>
      </c>
      <c r="E1473" s="54">
        <v>0</v>
      </c>
      <c r="F1473" s="69">
        <v>0</v>
      </c>
      <c r="G1473" s="54">
        <v>0</v>
      </c>
      <c r="H1473" s="54">
        <v>0</v>
      </c>
    </row>
    <row r="1474" spans="1:8" ht="12.75" x14ac:dyDescent="0.2">
      <c r="A1474" s="209" t="s">
        <v>485</v>
      </c>
      <c r="B1474" s="178" t="s">
        <v>321</v>
      </c>
      <c r="C1474" s="51" t="s">
        <v>502</v>
      </c>
      <c r="D1474" s="53">
        <f>D1475+D1476+D1477+D1478+D1479</f>
        <v>0</v>
      </c>
      <c r="E1474" s="53">
        <f t="shared" ref="E1474" si="848">E1475+E1476+E1477+E1478+E1479</f>
        <v>0</v>
      </c>
      <c r="F1474" s="53">
        <f t="shared" ref="F1474" si="849">F1475+F1476+F1477+F1478+F1479</f>
        <v>0</v>
      </c>
      <c r="G1474" s="53">
        <f t="shared" ref="G1474" si="850">G1475+G1476+G1477+G1478+G1479</f>
        <v>0</v>
      </c>
      <c r="H1474" s="53">
        <f t="shared" ref="H1474" si="851">H1475+H1476+H1477+H1478+H1479</f>
        <v>0</v>
      </c>
    </row>
    <row r="1475" spans="1:8" ht="12.75" x14ac:dyDescent="0.2">
      <c r="A1475" s="209"/>
      <c r="B1475" s="178"/>
      <c r="C1475" s="122" t="s">
        <v>503</v>
      </c>
      <c r="D1475" s="54">
        <f>E1475+F1475+G1475+H1475</f>
        <v>0</v>
      </c>
      <c r="E1475" s="54">
        <v>0</v>
      </c>
      <c r="F1475" s="54">
        <v>0</v>
      </c>
      <c r="G1475" s="54">
        <v>0</v>
      </c>
      <c r="H1475" s="54">
        <v>0</v>
      </c>
    </row>
    <row r="1476" spans="1:8" ht="12.75" x14ac:dyDescent="0.2">
      <c r="A1476" s="209"/>
      <c r="B1476" s="178"/>
      <c r="C1476" s="122" t="s">
        <v>504</v>
      </c>
      <c r="D1476" s="54">
        <f t="shared" ref="D1476:D1479" si="852">E1476+F1476+G1476+H1476</f>
        <v>0</v>
      </c>
      <c r="E1476" s="54">
        <v>0</v>
      </c>
      <c r="F1476" s="54">
        <v>0</v>
      </c>
      <c r="G1476" s="54">
        <v>0</v>
      </c>
      <c r="H1476" s="54">
        <v>0</v>
      </c>
    </row>
    <row r="1477" spans="1:8" ht="12.75" x14ac:dyDescent="0.2">
      <c r="A1477" s="209"/>
      <c r="B1477" s="178"/>
      <c r="C1477" s="122" t="s">
        <v>505</v>
      </c>
      <c r="D1477" s="54">
        <f t="shared" si="852"/>
        <v>0</v>
      </c>
      <c r="E1477" s="54">
        <v>0</v>
      </c>
      <c r="F1477" s="54">
        <v>0</v>
      </c>
      <c r="G1477" s="54">
        <v>0</v>
      </c>
      <c r="H1477" s="54">
        <v>0</v>
      </c>
    </row>
    <row r="1478" spans="1:8" ht="12.75" x14ac:dyDescent="0.2">
      <c r="A1478" s="209"/>
      <c r="B1478" s="178"/>
      <c r="C1478" s="122" t="s">
        <v>506</v>
      </c>
      <c r="D1478" s="54">
        <f t="shared" si="852"/>
        <v>0</v>
      </c>
      <c r="E1478" s="54">
        <v>0</v>
      </c>
      <c r="F1478" s="54">
        <v>0</v>
      </c>
      <c r="G1478" s="54">
        <v>0</v>
      </c>
      <c r="H1478" s="54">
        <v>0</v>
      </c>
    </row>
    <row r="1479" spans="1:8" ht="26.45" customHeight="1" x14ac:dyDescent="0.2">
      <c r="A1479" s="209"/>
      <c r="B1479" s="178"/>
      <c r="C1479" s="122" t="s">
        <v>507</v>
      </c>
      <c r="D1479" s="54">
        <f t="shared" si="852"/>
        <v>0</v>
      </c>
      <c r="E1479" s="54">
        <v>0</v>
      </c>
      <c r="F1479" s="54">
        <v>0</v>
      </c>
      <c r="G1479" s="54">
        <v>0</v>
      </c>
      <c r="H1479" s="54">
        <v>0</v>
      </c>
    </row>
    <row r="1480" spans="1:8" ht="12.75" x14ac:dyDescent="0.2">
      <c r="A1480" s="209" t="s">
        <v>486</v>
      </c>
      <c r="B1480" s="178" t="s">
        <v>322</v>
      </c>
      <c r="C1480" s="51" t="s">
        <v>502</v>
      </c>
      <c r="D1480" s="53">
        <f>D1481+D1482+D1483+D1484+D1485</f>
        <v>47.76</v>
      </c>
      <c r="E1480" s="53">
        <f t="shared" ref="E1480" si="853">E1481+E1482+E1483+E1484+E1485</f>
        <v>0</v>
      </c>
      <c r="F1480" s="53">
        <f t="shared" ref="F1480" si="854">F1481+F1482+F1483+F1484+F1485</f>
        <v>47.76</v>
      </c>
      <c r="G1480" s="53">
        <f t="shared" ref="G1480" si="855">G1481+G1482+G1483+G1484+G1485</f>
        <v>0</v>
      </c>
      <c r="H1480" s="53">
        <f t="shared" ref="H1480" si="856">H1481+H1482+H1483+H1484+H1485</f>
        <v>0</v>
      </c>
    </row>
    <row r="1481" spans="1:8" ht="12.75" x14ac:dyDescent="0.2">
      <c r="A1481" s="209"/>
      <c r="B1481" s="178"/>
      <c r="C1481" s="122" t="s">
        <v>503</v>
      </c>
      <c r="D1481" s="54">
        <f>E1481+F1481+G1481+H1481</f>
        <v>0</v>
      </c>
      <c r="E1481" s="54">
        <v>0</v>
      </c>
      <c r="F1481" s="69">
        <v>0</v>
      </c>
      <c r="G1481" s="54">
        <v>0</v>
      </c>
      <c r="H1481" s="54">
        <v>0</v>
      </c>
    </row>
    <row r="1482" spans="1:8" ht="12.75" x14ac:dyDescent="0.2">
      <c r="A1482" s="209"/>
      <c r="B1482" s="178"/>
      <c r="C1482" s="122" t="s">
        <v>504</v>
      </c>
      <c r="D1482" s="54">
        <f t="shared" ref="D1482:D1485" si="857">E1482+F1482+G1482+H1482</f>
        <v>0</v>
      </c>
      <c r="E1482" s="54">
        <v>0</v>
      </c>
      <c r="F1482" s="69">
        <v>0</v>
      </c>
      <c r="G1482" s="54">
        <v>0</v>
      </c>
      <c r="H1482" s="54">
        <v>0</v>
      </c>
    </row>
    <row r="1483" spans="1:8" ht="12.75" x14ac:dyDescent="0.2">
      <c r="A1483" s="209"/>
      <c r="B1483" s="178"/>
      <c r="C1483" s="122" t="s">
        <v>505</v>
      </c>
      <c r="D1483" s="54">
        <f t="shared" si="857"/>
        <v>47.76</v>
      </c>
      <c r="E1483" s="54">
        <v>0</v>
      </c>
      <c r="F1483" s="69">
        <v>47.76</v>
      </c>
      <c r="G1483" s="54">
        <v>0</v>
      </c>
      <c r="H1483" s="54">
        <v>0</v>
      </c>
    </row>
    <row r="1484" spans="1:8" ht="12.75" x14ac:dyDescent="0.2">
      <c r="A1484" s="209"/>
      <c r="B1484" s="178"/>
      <c r="C1484" s="122" t="s">
        <v>506</v>
      </c>
      <c r="D1484" s="54">
        <f t="shared" si="857"/>
        <v>0</v>
      </c>
      <c r="E1484" s="54">
        <v>0</v>
      </c>
      <c r="F1484" s="69">
        <v>0</v>
      </c>
      <c r="G1484" s="54">
        <v>0</v>
      </c>
      <c r="H1484" s="54">
        <v>0</v>
      </c>
    </row>
    <row r="1485" spans="1:8" ht="29.45" customHeight="1" x14ac:dyDescent="0.2">
      <c r="A1485" s="209"/>
      <c r="B1485" s="178"/>
      <c r="C1485" s="122" t="s">
        <v>507</v>
      </c>
      <c r="D1485" s="54">
        <f t="shared" si="857"/>
        <v>0</v>
      </c>
      <c r="E1485" s="54">
        <v>0</v>
      </c>
      <c r="F1485" s="69">
        <v>0</v>
      </c>
      <c r="G1485" s="54">
        <v>0</v>
      </c>
      <c r="H1485" s="54">
        <v>0</v>
      </c>
    </row>
    <row r="1486" spans="1:8" ht="12.75" customHeight="1" x14ac:dyDescent="0.2">
      <c r="A1486" s="209" t="s">
        <v>487</v>
      </c>
      <c r="B1486" s="149" t="s">
        <v>1145</v>
      </c>
      <c r="C1486" s="51" t="s">
        <v>502</v>
      </c>
      <c r="D1486" s="53">
        <f>D1487+D1488+D1489+D1490+D1491</f>
        <v>148</v>
      </c>
      <c r="E1486" s="53">
        <f t="shared" ref="E1486" si="858">E1487+E1488+E1489+E1490+E1491</f>
        <v>0</v>
      </c>
      <c r="F1486" s="53">
        <f t="shared" ref="F1486" si="859">F1487+F1488+F1489+F1490+F1491</f>
        <v>148</v>
      </c>
      <c r="G1486" s="53">
        <f t="shared" ref="G1486" si="860">G1487+G1488+G1489+G1490+G1491</f>
        <v>0</v>
      </c>
      <c r="H1486" s="53">
        <f t="shared" ref="H1486" si="861">H1487+H1488+H1489+H1490+H1491</f>
        <v>0</v>
      </c>
    </row>
    <row r="1487" spans="1:8" ht="12.75" x14ac:dyDescent="0.2">
      <c r="A1487" s="209"/>
      <c r="B1487" s="149"/>
      <c r="C1487" s="122" t="s">
        <v>503</v>
      </c>
      <c r="D1487" s="54">
        <f>E1487+F1487+G1487+H1487</f>
        <v>68</v>
      </c>
      <c r="E1487" s="54">
        <v>0</v>
      </c>
      <c r="F1487" s="69">
        <v>68</v>
      </c>
      <c r="G1487" s="54">
        <v>0</v>
      </c>
      <c r="H1487" s="54">
        <v>0</v>
      </c>
    </row>
    <row r="1488" spans="1:8" ht="12.75" x14ac:dyDescent="0.2">
      <c r="A1488" s="209"/>
      <c r="B1488" s="149"/>
      <c r="C1488" s="122" t="s">
        <v>504</v>
      </c>
      <c r="D1488" s="54">
        <f t="shared" ref="D1488:D1491" si="862">E1488+F1488+G1488+H1488</f>
        <v>80</v>
      </c>
      <c r="E1488" s="54">
        <v>0</v>
      </c>
      <c r="F1488" s="69">
        <v>80</v>
      </c>
      <c r="G1488" s="54">
        <v>0</v>
      </c>
      <c r="H1488" s="54">
        <v>0</v>
      </c>
    </row>
    <row r="1489" spans="1:8" ht="12.75" x14ac:dyDescent="0.2">
      <c r="A1489" s="209"/>
      <c r="B1489" s="149"/>
      <c r="C1489" s="122" t="s">
        <v>505</v>
      </c>
      <c r="D1489" s="54">
        <f t="shared" si="862"/>
        <v>0</v>
      </c>
      <c r="E1489" s="54">
        <v>0</v>
      </c>
      <c r="F1489" s="69">
        <v>0</v>
      </c>
      <c r="G1489" s="54">
        <v>0</v>
      </c>
      <c r="H1489" s="54">
        <v>0</v>
      </c>
    </row>
    <row r="1490" spans="1:8" ht="12.75" x14ac:dyDescent="0.2">
      <c r="A1490" s="209"/>
      <c r="B1490" s="149"/>
      <c r="C1490" s="122" t="s">
        <v>506</v>
      </c>
      <c r="D1490" s="54">
        <f t="shared" si="862"/>
        <v>0</v>
      </c>
      <c r="E1490" s="54">
        <v>0</v>
      </c>
      <c r="F1490" s="69">
        <v>0</v>
      </c>
      <c r="G1490" s="54">
        <v>0</v>
      </c>
      <c r="H1490" s="54">
        <v>0</v>
      </c>
    </row>
    <row r="1491" spans="1:8" ht="30.6" customHeight="1" x14ac:dyDescent="0.2">
      <c r="A1491" s="209"/>
      <c r="B1491" s="149"/>
      <c r="C1491" s="122" t="s">
        <v>507</v>
      </c>
      <c r="D1491" s="54">
        <f t="shared" si="862"/>
        <v>0</v>
      </c>
      <c r="E1491" s="54">
        <v>0</v>
      </c>
      <c r="F1491" s="54">
        <v>0</v>
      </c>
      <c r="G1491" s="54">
        <v>0</v>
      </c>
      <c r="H1491" s="54">
        <v>0</v>
      </c>
    </row>
    <row r="1492" spans="1:8" ht="12.75" customHeight="1" x14ac:dyDescent="0.2">
      <c r="A1492" s="209" t="s">
        <v>488</v>
      </c>
      <c r="B1492" s="149" t="s">
        <v>1055</v>
      </c>
      <c r="C1492" s="51" t="s">
        <v>502</v>
      </c>
      <c r="D1492" s="53">
        <f>D1493+D1494+D1495+D1496+D1497</f>
        <v>215.4</v>
      </c>
      <c r="E1492" s="53">
        <f t="shared" ref="E1492" si="863">E1493+E1494+E1495+E1496+E1497</f>
        <v>0</v>
      </c>
      <c r="F1492" s="53">
        <f t="shared" ref="F1492" si="864">F1493+F1494+F1495+F1496+F1497</f>
        <v>215.4</v>
      </c>
      <c r="G1492" s="53">
        <f t="shared" ref="G1492" si="865">G1493+G1494+G1495+G1496+G1497</f>
        <v>0</v>
      </c>
      <c r="H1492" s="53">
        <f t="shared" ref="H1492" si="866">H1493+H1494+H1495+H1496+H1497</f>
        <v>0</v>
      </c>
    </row>
    <row r="1493" spans="1:8" ht="12.75" x14ac:dyDescent="0.2">
      <c r="A1493" s="209"/>
      <c r="B1493" s="149"/>
      <c r="C1493" s="122" t="s">
        <v>503</v>
      </c>
      <c r="D1493" s="54">
        <f>E1493+F1493+G1493+H1493</f>
        <v>25</v>
      </c>
      <c r="E1493" s="54">
        <v>0</v>
      </c>
      <c r="F1493" s="69">
        <v>25</v>
      </c>
      <c r="G1493" s="54">
        <v>0</v>
      </c>
      <c r="H1493" s="54">
        <v>0</v>
      </c>
    </row>
    <row r="1494" spans="1:8" ht="12.75" x14ac:dyDescent="0.2">
      <c r="A1494" s="209"/>
      <c r="B1494" s="149"/>
      <c r="C1494" s="122" t="s">
        <v>504</v>
      </c>
      <c r="D1494" s="54">
        <f t="shared" ref="D1494:D1497" si="867">E1494+F1494+G1494+H1494</f>
        <v>170</v>
      </c>
      <c r="E1494" s="54">
        <v>0</v>
      </c>
      <c r="F1494" s="69">
        <f>120+50</f>
        <v>170</v>
      </c>
      <c r="G1494" s="54">
        <v>0</v>
      </c>
      <c r="H1494" s="54">
        <v>0</v>
      </c>
    </row>
    <row r="1495" spans="1:8" ht="12.75" x14ac:dyDescent="0.2">
      <c r="A1495" s="209"/>
      <c r="B1495" s="149"/>
      <c r="C1495" s="122" t="s">
        <v>505</v>
      </c>
      <c r="D1495" s="54">
        <f t="shared" si="867"/>
        <v>20.399999999999999</v>
      </c>
      <c r="E1495" s="54">
        <v>0</v>
      </c>
      <c r="F1495" s="69">
        <v>20.399999999999999</v>
      </c>
      <c r="G1495" s="54">
        <v>0</v>
      </c>
      <c r="H1495" s="54">
        <v>0</v>
      </c>
    </row>
    <row r="1496" spans="1:8" ht="12.75" x14ac:dyDescent="0.2">
      <c r="A1496" s="209"/>
      <c r="B1496" s="149"/>
      <c r="C1496" s="122" t="s">
        <v>506</v>
      </c>
      <c r="D1496" s="54">
        <f t="shared" si="867"/>
        <v>0</v>
      </c>
      <c r="E1496" s="54">
        <v>0</v>
      </c>
      <c r="F1496" s="69">
        <v>0</v>
      </c>
      <c r="G1496" s="54">
        <v>0</v>
      </c>
      <c r="H1496" s="54">
        <v>0</v>
      </c>
    </row>
    <row r="1497" spans="1:8" ht="30.6" customHeight="1" x14ac:dyDescent="0.2">
      <c r="A1497" s="209"/>
      <c r="B1497" s="149"/>
      <c r="C1497" s="122" t="s">
        <v>507</v>
      </c>
      <c r="D1497" s="54">
        <f t="shared" si="867"/>
        <v>0</v>
      </c>
      <c r="E1497" s="54">
        <v>0</v>
      </c>
      <c r="F1497" s="69">
        <v>0</v>
      </c>
      <c r="G1497" s="54">
        <v>0</v>
      </c>
      <c r="H1497" s="54">
        <v>0</v>
      </c>
    </row>
    <row r="1498" spans="1:8" ht="12.75" x14ac:dyDescent="0.2">
      <c r="A1498" s="209" t="s">
        <v>489</v>
      </c>
      <c r="B1498" s="178" t="s">
        <v>323</v>
      </c>
      <c r="C1498" s="51" t="s">
        <v>502</v>
      </c>
      <c r="D1498" s="53">
        <f>D1499+D1500+D1501+D1502+D1503</f>
        <v>437.91</v>
      </c>
      <c r="E1498" s="53">
        <f t="shared" ref="E1498" si="868">E1499+E1500+E1501+E1502+E1503</f>
        <v>0</v>
      </c>
      <c r="F1498" s="53">
        <f t="shared" ref="F1498" si="869">F1499+F1500+F1501+F1502+F1503</f>
        <v>437.91</v>
      </c>
      <c r="G1498" s="53">
        <f t="shared" ref="G1498" si="870">G1499+G1500+G1501+G1502+G1503</f>
        <v>0</v>
      </c>
      <c r="H1498" s="53">
        <f t="shared" ref="H1498" si="871">H1499+H1500+H1501+H1502+H1503</f>
        <v>0</v>
      </c>
    </row>
    <row r="1499" spans="1:8" ht="12.75" x14ac:dyDescent="0.2">
      <c r="A1499" s="209"/>
      <c r="B1499" s="178"/>
      <c r="C1499" s="122" t="s">
        <v>503</v>
      </c>
      <c r="D1499" s="54">
        <f>E1499+F1499+G1499+H1499</f>
        <v>104</v>
      </c>
      <c r="E1499" s="54">
        <v>0</v>
      </c>
      <c r="F1499" s="69">
        <v>104</v>
      </c>
      <c r="G1499" s="54">
        <v>0</v>
      </c>
      <c r="H1499" s="54">
        <v>0</v>
      </c>
    </row>
    <row r="1500" spans="1:8" ht="12.75" x14ac:dyDescent="0.2">
      <c r="A1500" s="209"/>
      <c r="B1500" s="178"/>
      <c r="C1500" s="122" t="s">
        <v>504</v>
      </c>
      <c r="D1500" s="54">
        <f t="shared" ref="D1500:D1503" si="872">E1500+F1500+G1500+H1500</f>
        <v>0</v>
      </c>
      <c r="E1500" s="54">
        <v>0</v>
      </c>
      <c r="F1500" s="54">
        <v>0</v>
      </c>
      <c r="G1500" s="54">
        <v>0</v>
      </c>
      <c r="H1500" s="54">
        <v>0</v>
      </c>
    </row>
    <row r="1501" spans="1:8" ht="12.75" x14ac:dyDescent="0.2">
      <c r="A1501" s="209"/>
      <c r="B1501" s="178"/>
      <c r="C1501" s="122" t="s">
        <v>505</v>
      </c>
      <c r="D1501" s="54">
        <f t="shared" si="872"/>
        <v>333.91</v>
      </c>
      <c r="E1501" s="54">
        <v>0</v>
      </c>
      <c r="F1501" s="69">
        <v>333.91</v>
      </c>
      <c r="G1501" s="54">
        <v>0</v>
      </c>
      <c r="H1501" s="54">
        <v>0</v>
      </c>
    </row>
    <row r="1502" spans="1:8" ht="12.75" x14ac:dyDescent="0.2">
      <c r="A1502" s="209"/>
      <c r="B1502" s="178"/>
      <c r="C1502" s="122" t="s">
        <v>506</v>
      </c>
      <c r="D1502" s="54">
        <f t="shared" si="872"/>
        <v>0</v>
      </c>
      <c r="E1502" s="54">
        <v>0</v>
      </c>
      <c r="F1502" s="69">
        <v>0</v>
      </c>
      <c r="G1502" s="54">
        <v>0</v>
      </c>
      <c r="H1502" s="54">
        <v>0</v>
      </c>
    </row>
    <row r="1503" spans="1:8" ht="42" customHeight="1" x14ac:dyDescent="0.2">
      <c r="A1503" s="209"/>
      <c r="B1503" s="178"/>
      <c r="C1503" s="122" t="s">
        <v>507</v>
      </c>
      <c r="D1503" s="54">
        <f t="shared" si="872"/>
        <v>0</v>
      </c>
      <c r="E1503" s="54">
        <v>0</v>
      </c>
      <c r="F1503" s="54">
        <v>0</v>
      </c>
      <c r="G1503" s="54">
        <v>0</v>
      </c>
      <c r="H1503" s="54">
        <v>0</v>
      </c>
    </row>
    <row r="1504" spans="1:8" ht="12.75" x14ac:dyDescent="0.2">
      <c r="A1504" s="209" t="s">
        <v>490</v>
      </c>
      <c r="B1504" s="178" t="s">
        <v>324</v>
      </c>
      <c r="C1504" s="51" t="s">
        <v>502</v>
      </c>
      <c r="D1504" s="53">
        <f>D1505+D1506+D1507+D1508+D1509</f>
        <v>0</v>
      </c>
      <c r="E1504" s="53">
        <f t="shared" ref="E1504" si="873">E1505+E1506+E1507+E1508+E1509</f>
        <v>0</v>
      </c>
      <c r="F1504" s="53">
        <f t="shared" ref="F1504" si="874">F1505+F1506+F1507+F1508+F1509</f>
        <v>0</v>
      </c>
      <c r="G1504" s="53">
        <f t="shared" ref="G1504" si="875">G1505+G1506+G1507+G1508+G1509</f>
        <v>0</v>
      </c>
      <c r="H1504" s="53">
        <f t="shared" ref="H1504" si="876">H1505+H1506+H1507+H1508+H1509</f>
        <v>0</v>
      </c>
    </row>
    <row r="1505" spans="1:8" ht="12.75" x14ac:dyDescent="0.2">
      <c r="A1505" s="209"/>
      <c r="B1505" s="178"/>
      <c r="C1505" s="122" t="s">
        <v>503</v>
      </c>
      <c r="D1505" s="54">
        <f>E1505+F1505+G1505+H1505</f>
        <v>0</v>
      </c>
      <c r="E1505" s="54">
        <v>0</v>
      </c>
      <c r="F1505" s="69">
        <v>0</v>
      </c>
      <c r="G1505" s="54">
        <v>0</v>
      </c>
      <c r="H1505" s="54">
        <v>0</v>
      </c>
    </row>
    <row r="1506" spans="1:8" ht="12.75" x14ac:dyDescent="0.2">
      <c r="A1506" s="209"/>
      <c r="B1506" s="178"/>
      <c r="C1506" s="122" t="s">
        <v>504</v>
      </c>
      <c r="D1506" s="54">
        <f t="shared" ref="D1506:D1509" si="877">E1506+F1506+G1506+H1506</f>
        <v>0</v>
      </c>
      <c r="E1506" s="54">
        <v>0</v>
      </c>
      <c r="F1506" s="69">
        <v>0</v>
      </c>
      <c r="G1506" s="54">
        <v>0</v>
      </c>
      <c r="H1506" s="54">
        <v>0</v>
      </c>
    </row>
    <row r="1507" spans="1:8" ht="12.75" x14ac:dyDescent="0.2">
      <c r="A1507" s="209"/>
      <c r="B1507" s="178"/>
      <c r="C1507" s="122" t="s">
        <v>505</v>
      </c>
      <c r="D1507" s="54">
        <f t="shared" si="877"/>
        <v>0</v>
      </c>
      <c r="E1507" s="54">
        <v>0</v>
      </c>
      <c r="F1507" s="69">
        <v>0</v>
      </c>
      <c r="G1507" s="54">
        <v>0</v>
      </c>
      <c r="H1507" s="54">
        <v>0</v>
      </c>
    </row>
    <row r="1508" spans="1:8" ht="12.75" x14ac:dyDescent="0.2">
      <c r="A1508" s="209"/>
      <c r="B1508" s="178"/>
      <c r="C1508" s="122" t="s">
        <v>506</v>
      </c>
      <c r="D1508" s="54">
        <f t="shared" si="877"/>
        <v>0</v>
      </c>
      <c r="E1508" s="54">
        <v>0</v>
      </c>
      <c r="F1508" s="69">
        <v>0</v>
      </c>
      <c r="G1508" s="54">
        <v>0</v>
      </c>
      <c r="H1508" s="54">
        <v>0</v>
      </c>
    </row>
    <row r="1509" spans="1:8" ht="25.15" customHeight="1" x14ac:dyDescent="0.2">
      <c r="A1509" s="209"/>
      <c r="B1509" s="178"/>
      <c r="C1509" s="122" t="s">
        <v>507</v>
      </c>
      <c r="D1509" s="54">
        <f t="shared" si="877"/>
        <v>0</v>
      </c>
      <c r="E1509" s="54">
        <v>0</v>
      </c>
      <c r="F1509" s="69">
        <v>0</v>
      </c>
      <c r="G1509" s="54">
        <v>0</v>
      </c>
      <c r="H1509" s="54">
        <v>0</v>
      </c>
    </row>
    <row r="1510" spans="1:8" ht="12.75" x14ac:dyDescent="0.2">
      <c r="A1510" s="209" t="s">
        <v>491</v>
      </c>
      <c r="B1510" s="178" t="s">
        <v>325</v>
      </c>
      <c r="C1510" s="51" t="s">
        <v>502</v>
      </c>
      <c r="D1510" s="53">
        <f>D1511+D1512+D1513+D1514+D1515</f>
        <v>212.4</v>
      </c>
      <c r="E1510" s="53">
        <f t="shared" ref="E1510" si="878">E1511+E1512+E1513+E1514+E1515</f>
        <v>0</v>
      </c>
      <c r="F1510" s="53">
        <f t="shared" ref="F1510" si="879">F1511+F1512+F1513+F1514+F1515</f>
        <v>212.4</v>
      </c>
      <c r="G1510" s="53">
        <f t="shared" ref="G1510" si="880">G1511+G1512+G1513+G1514+G1515</f>
        <v>0</v>
      </c>
      <c r="H1510" s="53">
        <f t="shared" ref="H1510" si="881">H1511+H1512+H1513+H1514+H1515</f>
        <v>0</v>
      </c>
    </row>
    <row r="1511" spans="1:8" ht="12.75" x14ac:dyDescent="0.2">
      <c r="A1511" s="209"/>
      <c r="B1511" s="178"/>
      <c r="C1511" s="122" t="s">
        <v>503</v>
      </c>
      <c r="D1511" s="54">
        <f>E1511+F1511+G1511+H1511</f>
        <v>0</v>
      </c>
      <c r="E1511" s="54">
        <v>0</v>
      </c>
      <c r="F1511" s="69">
        <v>0</v>
      </c>
      <c r="G1511" s="54">
        <v>0</v>
      </c>
      <c r="H1511" s="54">
        <v>0</v>
      </c>
    </row>
    <row r="1512" spans="1:8" ht="12.75" x14ac:dyDescent="0.2">
      <c r="A1512" s="209"/>
      <c r="B1512" s="178"/>
      <c r="C1512" s="122" t="s">
        <v>504</v>
      </c>
      <c r="D1512" s="54">
        <f t="shared" ref="D1512:D1515" si="882">E1512+F1512+G1512+H1512</f>
        <v>0</v>
      </c>
      <c r="E1512" s="54">
        <v>0</v>
      </c>
      <c r="F1512" s="69">
        <v>0</v>
      </c>
      <c r="G1512" s="54">
        <v>0</v>
      </c>
      <c r="H1512" s="54">
        <v>0</v>
      </c>
    </row>
    <row r="1513" spans="1:8" ht="12.75" x14ac:dyDescent="0.2">
      <c r="A1513" s="209"/>
      <c r="B1513" s="178"/>
      <c r="C1513" s="122" t="s">
        <v>505</v>
      </c>
      <c r="D1513" s="54">
        <f t="shared" si="882"/>
        <v>212.4</v>
      </c>
      <c r="E1513" s="54">
        <v>0</v>
      </c>
      <c r="F1513" s="69">
        <v>212.4</v>
      </c>
      <c r="G1513" s="54">
        <v>0</v>
      </c>
      <c r="H1513" s="54">
        <v>0</v>
      </c>
    </row>
    <row r="1514" spans="1:8" ht="12.75" x14ac:dyDescent="0.2">
      <c r="A1514" s="209"/>
      <c r="B1514" s="178"/>
      <c r="C1514" s="122" t="s">
        <v>506</v>
      </c>
      <c r="D1514" s="54">
        <f t="shared" si="882"/>
        <v>0</v>
      </c>
      <c r="E1514" s="54">
        <v>0</v>
      </c>
      <c r="F1514" s="69">
        <v>0</v>
      </c>
      <c r="G1514" s="54">
        <v>0</v>
      </c>
      <c r="H1514" s="54">
        <v>0</v>
      </c>
    </row>
    <row r="1515" spans="1:8" ht="28.15" customHeight="1" x14ac:dyDescent="0.2">
      <c r="A1515" s="209"/>
      <c r="B1515" s="178"/>
      <c r="C1515" s="122" t="s">
        <v>507</v>
      </c>
      <c r="D1515" s="54">
        <f t="shared" si="882"/>
        <v>0</v>
      </c>
      <c r="E1515" s="54">
        <v>0</v>
      </c>
      <c r="F1515" s="69">
        <v>0</v>
      </c>
      <c r="G1515" s="54">
        <v>0</v>
      </c>
      <c r="H1515" s="54">
        <v>0</v>
      </c>
    </row>
    <row r="1516" spans="1:8" s="20" customFormat="1" ht="15" x14ac:dyDescent="0.25">
      <c r="A1516" s="16">
        <v>9</v>
      </c>
      <c r="B1516" s="210" t="s">
        <v>326</v>
      </c>
      <c r="C1516" s="210"/>
      <c r="D1516" s="210"/>
      <c r="E1516" s="210"/>
      <c r="F1516" s="210"/>
      <c r="G1516" s="210"/>
      <c r="H1516" s="210"/>
    </row>
    <row r="1517" spans="1:8" ht="12.75" x14ac:dyDescent="0.2">
      <c r="A1517" s="122" t="s">
        <v>327</v>
      </c>
      <c r="B1517" s="115" t="s">
        <v>498</v>
      </c>
      <c r="C1517" s="178"/>
      <c r="D1517" s="178"/>
      <c r="E1517" s="178"/>
      <c r="F1517" s="178"/>
      <c r="G1517" s="178"/>
      <c r="H1517" s="178"/>
    </row>
    <row r="1518" spans="1:8" s="31" customFormat="1" ht="12.75" x14ac:dyDescent="0.2">
      <c r="A1518" s="207" t="s">
        <v>328</v>
      </c>
      <c r="B1518" s="208" t="s">
        <v>329</v>
      </c>
      <c r="C1518" s="121" t="s">
        <v>502</v>
      </c>
      <c r="D1518" s="29">
        <f>D1519+D1520+D1521+D1522+D1523</f>
        <v>1894.1999999999998</v>
      </c>
      <c r="E1518" s="29">
        <f>E1519+E1520+E1521+E1522+E1523</f>
        <v>0</v>
      </c>
      <c r="F1518" s="29">
        <f>F1519+F1520+F1521+F1522+F1523</f>
        <v>0</v>
      </c>
      <c r="G1518" s="29">
        <f>G1519+G1520+G1521+G1522+G1523</f>
        <v>0</v>
      </c>
      <c r="H1518" s="29">
        <f>H1519+H1520+H1521+H1522+H1523</f>
        <v>1894.1999999999998</v>
      </c>
    </row>
    <row r="1519" spans="1:8" s="31" customFormat="1" ht="12.75" x14ac:dyDescent="0.2">
      <c r="A1519" s="207"/>
      <c r="B1519" s="208"/>
      <c r="C1519" s="121" t="s">
        <v>503</v>
      </c>
      <c r="D1519" s="29">
        <f>D1525</f>
        <v>889.4</v>
      </c>
      <c r="E1519" s="29">
        <f>E1525</f>
        <v>0</v>
      </c>
      <c r="F1519" s="29">
        <f>F1525</f>
        <v>0</v>
      </c>
      <c r="G1519" s="29">
        <f>G1525</f>
        <v>0</v>
      </c>
      <c r="H1519" s="29">
        <f>H1525</f>
        <v>889.4</v>
      </c>
    </row>
    <row r="1520" spans="1:8" s="31" customFormat="1" ht="12.75" x14ac:dyDescent="0.2">
      <c r="A1520" s="207"/>
      <c r="B1520" s="208"/>
      <c r="C1520" s="121" t="s">
        <v>504</v>
      </c>
      <c r="D1520" s="29">
        <f t="shared" ref="D1520:H1523" si="883">D1526</f>
        <v>393.6</v>
      </c>
      <c r="E1520" s="29">
        <f t="shared" si="883"/>
        <v>0</v>
      </c>
      <c r="F1520" s="29">
        <f t="shared" si="883"/>
        <v>0</v>
      </c>
      <c r="G1520" s="29">
        <f t="shared" si="883"/>
        <v>0</v>
      </c>
      <c r="H1520" s="29">
        <f t="shared" si="883"/>
        <v>393.6</v>
      </c>
    </row>
    <row r="1521" spans="1:8" s="31" customFormat="1" ht="12.75" x14ac:dyDescent="0.2">
      <c r="A1521" s="207"/>
      <c r="B1521" s="208"/>
      <c r="C1521" s="121" t="s">
        <v>505</v>
      </c>
      <c r="D1521" s="29">
        <f t="shared" si="883"/>
        <v>177.6</v>
      </c>
      <c r="E1521" s="29">
        <f t="shared" si="883"/>
        <v>0</v>
      </c>
      <c r="F1521" s="29">
        <f t="shared" si="883"/>
        <v>0</v>
      </c>
      <c r="G1521" s="29">
        <f t="shared" si="883"/>
        <v>0</v>
      </c>
      <c r="H1521" s="29">
        <f t="shared" si="883"/>
        <v>177.6</v>
      </c>
    </row>
    <row r="1522" spans="1:8" s="31" customFormat="1" ht="12.75" x14ac:dyDescent="0.2">
      <c r="A1522" s="207"/>
      <c r="B1522" s="208"/>
      <c r="C1522" s="121" t="s">
        <v>506</v>
      </c>
      <c r="D1522" s="29">
        <f t="shared" si="883"/>
        <v>216.8</v>
      </c>
      <c r="E1522" s="29">
        <f t="shared" si="883"/>
        <v>0</v>
      </c>
      <c r="F1522" s="29">
        <f t="shared" si="883"/>
        <v>0</v>
      </c>
      <c r="G1522" s="29">
        <f t="shared" si="883"/>
        <v>0</v>
      </c>
      <c r="H1522" s="29">
        <f t="shared" si="883"/>
        <v>216.8</v>
      </c>
    </row>
    <row r="1523" spans="1:8" s="31" customFormat="1" ht="12.75" x14ac:dyDescent="0.2">
      <c r="A1523" s="207"/>
      <c r="B1523" s="208"/>
      <c r="C1523" s="121" t="s">
        <v>507</v>
      </c>
      <c r="D1523" s="29">
        <f t="shared" si="883"/>
        <v>216.8</v>
      </c>
      <c r="E1523" s="29">
        <f t="shared" si="883"/>
        <v>0</v>
      </c>
      <c r="F1523" s="29">
        <f t="shared" si="883"/>
        <v>0</v>
      </c>
      <c r="G1523" s="29">
        <f t="shared" si="883"/>
        <v>0</v>
      </c>
      <c r="H1523" s="29">
        <f t="shared" si="883"/>
        <v>216.8</v>
      </c>
    </row>
    <row r="1524" spans="1:8" ht="12.75" x14ac:dyDescent="0.2">
      <c r="A1524" s="209" t="s">
        <v>330</v>
      </c>
      <c r="B1524" s="178" t="s">
        <v>331</v>
      </c>
      <c r="C1524" s="51" t="s">
        <v>502</v>
      </c>
      <c r="D1524" s="5">
        <f>D1525+D1526+D1527+D1528+D1529</f>
        <v>1894.1999999999998</v>
      </c>
      <c r="E1524" s="5">
        <f>E1525+E1526+E1527+E1528+E1529</f>
        <v>0</v>
      </c>
      <c r="F1524" s="5">
        <f>F1525+F1526+F1527+F1528+F1529</f>
        <v>0</v>
      </c>
      <c r="G1524" s="5">
        <f>G1525+G1526+G1527+G1528+G1529</f>
        <v>0</v>
      </c>
      <c r="H1524" s="5">
        <f>H1525+H1526+H1527+H1528+H1529</f>
        <v>1894.1999999999998</v>
      </c>
    </row>
    <row r="1525" spans="1:8" ht="12.75" x14ac:dyDescent="0.2">
      <c r="A1525" s="209"/>
      <c r="B1525" s="178"/>
      <c r="C1525" s="122" t="s">
        <v>503</v>
      </c>
      <c r="D1525" s="6">
        <f>E1525+F1525+G1525+H1525</f>
        <v>889.4</v>
      </c>
      <c r="E1525" s="6">
        <v>0</v>
      </c>
      <c r="F1525" s="6">
        <v>0</v>
      </c>
      <c r="G1525" s="6">
        <v>0</v>
      </c>
      <c r="H1525" s="6">
        <v>889.4</v>
      </c>
    </row>
    <row r="1526" spans="1:8" ht="12.75" x14ac:dyDescent="0.2">
      <c r="A1526" s="209"/>
      <c r="B1526" s="178"/>
      <c r="C1526" s="122" t="s">
        <v>504</v>
      </c>
      <c r="D1526" s="6">
        <f>E1526+F1526+G1526+H1526</f>
        <v>393.6</v>
      </c>
      <c r="E1526" s="6">
        <v>0</v>
      </c>
      <c r="F1526" s="6">
        <v>0</v>
      </c>
      <c r="G1526" s="6">
        <v>0</v>
      </c>
      <c r="H1526" s="6">
        <v>393.6</v>
      </c>
    </row>
    <row r="1527" spans="1:8" ht="12.75" x14ac:dyDescent="0.2">
      <c r="A1527" s="209"/>
      <c r="B1527" s="178"/>
      <c r="C1527" s="122" t="s">
        <v>505</v>
      </c>
      <c r="D1527" s="6">
        <f>E1527+F1527+G1527+H1527</f>
        <v>177.6</v>
      </c>
      <c r="E1527" s="6">
        <v>0</v>
      </c>
      <c r="F1527" s="6">
        <v>0</v>
      </c>
      <c r="G1527" s="6">
        <v>0</v>
      </c>
      <c r="H1527" s="110">
        <v>177.6</v>
      </c>
    </row>
    <row r="1528" spans="1:8" ht="12.75" x14ac:dyDescent="0.2">
      <c r="A1528" s="209"/>
      <c r="B1528" s="178"/>
      <c r="C1528" s="122" t="s">
        <v>506</v>
      </c>
      <c r="D1528" s="6">
        <f>E1528+F1528+G1528+H1528</f>
        <v>216.8</v>
      </c>
      <c r="E1528" s="6">
        <v>0</v>
      </c>
      <c r="F1528" s="6">
        <v>0</v>
      </c>
      <c r="G1528" s="6">
        <v>0</v>
      </c>
      <c r="H1528" s="110">
        <v>216.8</v>
      </c>
    </row>
    <row r="1529" spans="1:8" ht="12.75" x14ac:dyDescent="0.2">
      <c r="A1529" s="209"/>
      <c r="B1529" s="178"/>
      <c r="C1529" s="122" t="s">
        <v>507</v>
      </c>
      <c r="D1529" s="6">
        <f>E1529+F1529+G1529+H1529</f>
        <v>216.8</v>
      </c>
      <c r="E1529" s="6">
        <v>0</v>
      </c>
      <c r="F1529" s="6">
        <v>0</v>
      </c>
      <c r="G1529" s="6">
        <v>0</v>
      </c>
      <c r="H1529" s="111">
        <v>216.8</v>
      </c>
    </row>
    <row r="1530" spans="1:8" s="20" customFormat="1" ht="30.75" customHeight="1" x14ac:dyDescent="0.25">
      <c r="A1530" s="16">
        <v>10</v>
      </c>
      <c r="B1530" s="210" t="s">
        <v>792</v>
      </c>
      <c r="C1530" s="210"/>
      <c r="D1530" s="210"/>
      <c r="E1530" s="210"/>
      <c r="F1530" s="210"/>
      <c r="G1530" s="210"/>
      <c r="H1530" s="210"/>
    </row>
    <row r="1531" spans="1:8" ht="12.75" x14ac:dyDescent="0.2">
      <c r="A1531" s="122" t="s">
        <v>332</v>
      </c>
      <c r="B1531" s="115" t="s">
        <v>498</v>
      </c>
      <c r="C1531" s="178"/>
      <c r="D1531" s="178"/>
      <c r="E1531" s="178"/>
      <c r="F1531" s="178"/>
      <c r="G1531" s="178"/>
      <c r="H1531" s="178"/>
    </row>
    <row r="1532" spans="1:8" s="30" customFormat="1" ht="12.75" x14ac:dyDescent="0.2">
      <c r="A1532" s="207" t="s">
        <v>333</v>
      </c>
      <c r="B1532" s="208" t="s">
        <v>199</v>
      </c>
      <c r="C1532" s="121" t="s">
        <v>502</v>
      </c>
      <c r="D1532" s="29">
        <f>D1533+D1534+D1535+D1536+D1537</f>
        <v>40029.300000000003</v>
      </c>
      <c r="E1532" s="29">
        <f t="shared" ref="E1532:H1532" si="884">E1533+E1534+E1535+E1536+E1537</f>
        <v>0</v>
      </c>
      <c r="F1532" s="29">
        <f t="shared" si="884"/>
        <v>40029.300000000003</v>
      </c>
      <c r="G1532" s="29">
        <f t="shared" si="884"/>
        <v>0</v>
      </c>
      <c r="H1532" s="29">
        <f t="shared" si="884"/>
        <v>0</v>
      </c>
    </row>
    <row r="1533" spans="1:8" s="30" customFormat="1" ht="12.75" x14ac:dyDescent="0.2">
      <c r="A1533" s="207"/>
      <c r="B1533" s="208"/>
      <c r="C1533" s="120" t="s">
        <v>503</v>
      </c>
      <c r="D1533" s="29">
        <f t="shared" ref="D1533:H1537" si="885">D1539+D1545+D1551+D1557+D1563+D1569+D1575+D1581+D1587+D1593+D1599+D1605+D1611+D1617+D1623+D1629+D1635+D1641+D1647+D1653+D1659+D1665+D1671+D1677+D1683+D1689+D1695+D1701+D1707+D1713+D1719+D1725+D1731+D1737+D1743</f>
        <v>19579.2</v>
      </c>
      <c r="E1533" s="29">
        <f t="shared" si="885"/>
        <v>0</v>
      </c>
      <c r="F1533" s="29">
        <f t="shared" si="885"/>
        <v>19579.2</v>
      </c>
      <c r="G1533" s="29">
        <f t="shared" si="885"/>
        <v>0</v>
      </c>
      <c r="H1533" s="29">
        <f t="shared" si="885"/>
        <v>0</v>
      </c>
    </row>
    <row r="1534" spans="1:8" s="30" customFormat="1" ht="12.75" x14ac:dyDescent="0.2">
      <c r="A1534" s="207"/>
      <c r="B1534" s="208"/>
      <c r="C1534" s="120" t="s">
        <v>504</v>
      </c>
      <c r="D1534" s="29">
        <f t="shared" si="885"/>
        <v>19450.100000000002</v>
      </c>
      <c r="E1534" s="29">
        <f t="shared" si="885"/>
        <v>0</v>
      </c>
      <c r="F1534" s="29">
        <f t="shared" si="885"/>
        <v>19450.100000000002</v>
      </c>
      <c r="G1534" s="29">
        <f t="shared" si="885"/>
        <v>0</v>
      </c>
      <c r="H1534" s="29">
        <f t="shared" si="885"/>
        <v>0</v>
      </c>
    </row>
    <row r="1535" spans="1:8" s="30" customFormat="1" ht="12.75" x14ac:dyDescent="0.2">
      <c r="A1535" s="207"/>
      <c r="B1535" s="208"/>
      <c r="C1535" s="120" t="s">
        <v>505</v>
      </c>
      <c r="D1535" s="29">
        <f>D1541+D1547+D1553+D1559+D1565+D1571+D1577+D1583+D1589+D1595+D1601+D1607+D1613+D1619+D1625+D1631+D1637+D1643+D1649+D1655+D1661+D1667+D1673+D1679+D1685+D1691+D1697+D1703+D1709+D1715+D1721+D1727+D1733+D1739+D1745</f>
        <v>1000</v>
      </c>
      <c r="E1535" s="29">
        <f t="shared" ref="E1535:H1535" si="886">E1541+E1547+E1553+E1559+E1565+E1571+E1577+E1583+E1589+E1595+E1601+E1607+E1613+E1619+E1625+E1631+E1637+E1643+E1649+E1655+E1661+E1667+E1673+E1679+E1685+E1691+E1697+E1703+E1709+E1715+E1721+E1727+E1733+E1739+E1745</f>
        <v>0</v>
      </c>
      <c r="F1535" s="29">
        <f t="shared" si="886"/>
        <v>1000</v>
      </c>
      <c r="G1535" s="29">
        <f t="shared" si="886"/>
        <v>0</v>
      </c>
      <c r="H1535" s="29">
        <f t="shared" si="886"/>
        <v>0</v>
      </c>
    </row>
    <row r="1536" spans="1:8" s="30" customFormat="1" ht="12.75" x14ac:dyDescent="0.2">
      <c r="A1536" s="207"/>
      <c r="B1536" s="208"/>
      <c r="C1536" s="120" t="s">
        <v>506</v>
      </c>
      <c r="D1536" s="29">
        <f t="shared" si="885"/>
        <v>0</v>
      </c>
      <c r="E1536" s="29">
        <f t="shared" si="885"/>
        <v>0</v>
      </c>
      <c r="F1536" s="29">
        <f t="shared" si="885"/>
        <v>0</v>
      </c>
      <c r="G1536" s="29">
        <f t="shared" si="885"/>
        <v>0</v>
      </c>
      <c r="H1536" s="29">
        <f t="shared" si="885"/>
        <v>0</v>
      </c>
    </row>
    <row r="1537" spans="1:8" s="30" customFormat="1" ht="12.75" x14ac:dyDescent="0.2">
      <c r="A1537" s="207"/>
      <c r="B1537" s="208"/>
      <c r="C1537" s="120" t="s">
        <v>507</v>
      </c>
      <c r="D1537" s="29">
        <f t="shared" si="885"/>
        <v>0</v>
      </c>
      <c r="E1537" s="29">
        <f t="shared" si="885"/>
        <v>0</v>
      </c>
      <c r="F1537" s="29">
        <f t="shared" si="885"/>
        <v>0</v>
      </c>
      <c r="G1537" s="29">
        <f t="shared" si="885"/>
        <v>0</v>
      </c>
      <c r="H1537" s="29">
        <f t="shared" si="885"/>
        <v>0</v>
      </c>
    </row>
    <row r="1538" spans="1:8" ht="12.75" customHeight="1" x14ac:dyDescent="0.2">
      <c r="A1538" s="209" t="s">
        <v>334</v>
      </c>
      <c r="B1538" s="213" t="s">
        <v>335</v>
      </c>
      <c r="C1538" s="51" t="s">
        <v>502</v>
      </c>
      <c r="D1538" s="5">
        <f>D1539+D1540+D1541+D1542+D1543</f>
        <v>2989.7</v>
      </c>
      <c r="E1538" s="5">
        <f t="shared" ref="E1538:H1538" si="887">E1539+E1540+E1541+E1542+E1543</f>
        <v>0</v>
      </c>
      <c r="F1538" s="5">
        <f t="shared" si="887"/>
        <v>2989.7</v>
      </c>
      <c r="G1538" s="5">
        <f t="shared" si="887"/>
        <v>0</v>
      </c>
      <c r="H1538" s="5">
        <f t="shared" si="887"/>
        <v>0</v>
      </c>
    </row>
    <row r="1539" spans="1:8" ht="12.75" x14ac:dyDescent="0.2">
      <c r="A1539" s="209"/>
      <c r="B1539" s="213"/>
      <c r="C1539" s="122" t="s">
        <v>503</v>
      </c>
      <c r="D1539" s="6">
        <f>E1539+F1539+G1539+H1539</f>
        <v>1136.0999999999999</v>
      </c>
      <c r="E1539" s="6">
        <v>0</v>
      </c>
      <c r="F1539" s="69">
        <v>1136.0999999999999</v>
      </c>
      <c r="G1539" s="6">
        <v>0</v>
      </c>
      <c r="H1539" s="7">
        <v>0</v>
      </c>
    </row>
    <row r="1540" spans="1:8" ht="12.75" x14ac:dyDescent="0.2">
      <c r="A1540" s="209"/>
      <c r="B1540" s="213"/>
      <c r="C1540" s="122" t="s">
        <v>504</v>
      </c>
      <c r="D1540" s="6">
        <f t="shared" ref="D1540:D1543" si="888">E1540+F1540+G1540+H1540</f>
        <v>853.6</v>
      </c>
      <c r="E1540" s="6">
        <v>0</v>
      </c>
      <c r="F1540" s="69">
        <v>853.6</v>
      </c>
      <c r="G1540" s="6">
        <v>0</v>
      </c>
      <c r="H1540" s="7">
        <v>0</v>
      </c>
    </row>
    <row r="1541" spans="1:8" ht="12.75" x14ac:dyDescent="0.2">
      <c r="A1541" s="209"/>
      <c r="B1541" s="213"/>
      <c r="C1541" s="122" t="s">
        <v>505</v>
      </c>
      <c r="D1541" s="6">
        <f t="shared" si="888"/>
        <v>1000</v>
      </c>
      <c r="E1541" s="6">
        <v>0</v>
      </c>
      <c r="F1541" s="69">
        <v>1000</v>
      </c>
      <c r="G1541" s="6">
        <v>0</v>
      </c>
      <c r="H1541" s="7">
        <v>0</v>
      </c>
    </row>
    <row r="1542" spans="1:8" ht="12.75" x14ac:dyDescent="0.2">
      <c r="A1542" s="209"/>
      <c r="B1542" s="213"/>
      <c r="C1542" s="122" t="s">
        <v>506</v>
      </c>
      <c r="D1542" s="6">
        <f t="shared" si="888"/>
        <v>0</v>
      </c>
      <c r="E1542" s="6">
        <v>0</v>
      </c>
      <c r="F1542" s="69">
        <v>0</v>
      </c>
      <c r="G1542" s="6">
        <v>0</v>
      </c>
      <c r="H1542" s="7">
        <v>0</v>
      </c>
    </row>
    <row r="1543" spans="1:8" ht="12.75" x14ac:dyDescent="0.2">
      <c r="A1543" s="209"/>
      <c r="B1543" s="213"/>
      <c r="C1543" s="122" t="s">
        <v>507</v>
      </c>
      <c r="D1543" s="6">
        <f t="shared" si="888"/>
        <v>0</v>
      </c>
      <c r="E1543" s="6">
        <v>0</v>
      </c>
      <c r="F1543" s="69">
        <v>0</v>
      </c>
      <c r="G1543" s="6">
        <v>0</v>
      </c>
      <c r="H1543" s="7">
        <v>0</v>
      </c>
    </row>
    <row r="1544" spans="1:8" ht="12.75" customHeight="1" x14ac:dyDescent="0.2">
      <c r="A1544" s="209" t="s">
        <v>336</v>
      </c>
      <c r="B1544" s="213" t="s">
        <v>337</v>
      </c>
      <c r="C1544" s="51" t="s">
        <v>502</v>
      </c>
      <c r="D1544" s="5">
        <f>D1545+D1546+D1547+D1548+D1549</f>
        <v>1796.8</v>
      </c>
      <c r="E1544" s="5">
        <f t="shared" ref="E1544" si="889">E1545+E1546+E1547+E1548+E1549</f>
        <v>0</v>
      </c>
      <c r="F1544" s="5">
        <f t="shared" ref="F1544" si="890">F1545+F1546+F1547+F1548+F1549</f>
        <v>1796.8</v>
      </c>
      <c r="G1544" s="5">
        <f t="shared" ref="G1544" si="891">G1545+G1546+G1547+G1548+G1549</f>
        <v>0</v>
      </c>
      <c r="H1544" s="5">
        <f t="shared" ref="H1544" si="892">H1545+H1546+H1547+H1548+H1549</f>
        <v>0</v>
      </c>
    </row>
    <row r="1545" spans="1:8" ht="12.75" x14ac:dyDescent="0.2">
      <c r="A1545" s="209"/>
      <c r="B1545" s="213"/>
      <c r="C1545" s="122" t="s">
        <v>503</v>
      </c>
      <c r="D1545" s="6">
        <f>E1545+F1545+G1545+H1545</f>
        <v>1039.3</v>
      </c>
      <c r="E1545" s="6">
        <v>0</v>
      </c>
      <c r="F1545" s="50">
        <v>1039.3</v>
      </c>
      <c r="G1545" s="6">
        <v>0</v>
      </c>
      <c r="H1545" s="7">
        <v>0</v>
      </c>
    </row>
    <row r="1546" spans="1:8" ht="12.75" x14ac:dyDescent="0.2">
      <c r="A1546" s="209"/>
      <c r="B1546" s="213"/>
      <c r="C1546" s="122" t="s">
        <v>504</v>
      </c>
      <c r="D1546" s="6">
        <f t="shared" ref="D1546:D1549" si="893">E1546+F1546+G1546+H1546</f>
        <v>757.5</v>
      </c>
      <c r="E1546" s="6">
        <v>0</v>
      </c>
      <c r="F1546" s="110">
        <v>757.5</v>
      </c>
      <c r="G1546" s="6">
        <v>0</v>
      </c>
      <c r="H1546" s="7">
        <v>0</v>
      </c>
    </row>
    <row r="1547" spans="1:8" ht="12.75" x14ac:dyDescent="0.2">
      <c r="A1547" s="209"/>
      <c r="B1547" s="213"/>
      <c r="C1547" s="122" t="s">
        <v>505</v>
      </c>
      <c r="D1547" s="6">
        <f t="shared" si="893"/>
        <v>0</v>
      </c>
      <c r="E1547" s="6">
        <v>0</v>
      </c>
      <c r="F1547" s="6">
        <v>0</v>
      </c>
      <c r="G1547" s="6">
        <v>0</v>
      </c>
      <c r="H1547" s="7">
        <v>0</v>
      </c>
    </row>
    <row r="1548" spans="1:8" ht="12.75" x14ac:dyDescent="0.2">
      <c r="A1548" s="209"/>
      <c r="B1548" s="213"/>
      <c r="C1548" s="122" t="s">
        <v>506</v>
      </c>
      <c r="D1548" s="6">
        <f t="shared" si="893"/>
        <v>0</v>
      </c>
      <c r="E1548" s="6">
        <v>0</v>
      </c>
      <c r="F1548" s="6">
        <v>0</v>
      </c>
      <c r="G1548" s="6">
        <v>0</v>
      </c>
      <c r="H1548" s="7">
        <v>0</v>
      </c>
    </row>
    <row r="1549" spans="1:8" ht="12.75" x14ac:dyDescent="0.2">
      <c r="A1549" s="209"/>
      <c r="B1549" s="213"/>
      <c r="C1549" s="122" t="s">
        <v>507</v>
      </c>
      <c r="D1549" s="6">
        <f t="shared" si="893"/>
        <v>0</v>
      </c>
      <c r="E1549" s="6">
        <v>0</v>
      </c>
      <c r="F1549" s="6">
        <v>0</v>
      </c>
      <c r="G1549" s="6">
        <v>0</v>
      </c>
      <c r="H1549" s="7">
        <v>0</v>
      </c>
    </row>
    <row r="1550" spans="1:8" ht="12.75" customHeight="1" x14ac:dyDescent="0.2">
      <c r="A1550" s="209" t="s">
        <v>338</v>
      </c>
      <c r="B1550" s="213" t="s">
        <v>339</v>
      </c>
      <c r="C1550" s="51" t="s">
        <v>502</v>
      </c>
      <c r="D1550" s="5">
        <f>D1551+D1552+D1553+D1554+D1555</f>
        <v>1814.6999999999998</v>
      </c>
      <c r="E1550" s="5">
        <f t="shared" ref="E1550" si="894">E1551+E1552+E1553+E1554+E1555</f>
        <v>0</v>
      </c>
      <c r="F1550" s="5">
        <f t="shared" ref="F1550" si="895">F1551+F1552+F1553+F1554+F1555</f>
        <v>1814.6999999999998</v>
      </c>
      <c r="G1550" s="5">
        <f t="shared" ref="G1550" si="896">G1551+G1552+G1553+G1554+G1555</f>
        <v>0</v>
      </c>
      <c r="H1550" s="5">
        <f t="shared" ref="H1550" si="897">H1551+H1552+H1553+H1554+H1555</f>
        <v>0</v>
      </c>
    </row>
    <row r="1551" spans="1:8" ht="12.75" x14ac:dyDescent="0.2">
      <c r="A1551" s="209"/>
      <c r="B1551" s="213"/>
      <c r="C1551" s="122" t="s">
        <v>503</v>
      </c>
      <c r="D1551" s="6">
        <f>E1551+F1551+G1551+H1551</f>
        <v>1048.0999999999999</v>
      </c>
      <c r="E1551" s="6">
        <v>0</v>
      </c>
      <c r="F1551" s="50">
        <v>1048.0999999999999</v>
      </c>
      <c r="G1551" s="6">
        <v>0</v>
      </c>
      <c r="H1551" s="7">
        <v>0</v>
      </c>
    </row>
    <row r="1552" spans="1:8" ht="12.75" x14ac:dyDescent="0.2">
      <c r="A1552" s="209"/>
      <c r="B1552" s="213"/>
      <c r="C1552" s="122" t="s">
        <v>504</v>
      </c>
      <c r="D1552" s="6">
        <f t="shared" ref="D1552:D1555" si="898">E1552+F1552+G1552+H1552</f>
        <v>766.6</v>
      </c>
      <c r="E1552" s="6">
        <v>0</v>
      </c>
      <c r="F1552" s="110">
        <v>766.6</v>
      </c>
      <c r="G1552" s="6">
        <v>0</v>
      </c>
      <c r="H1552" s="7">
        <v>0</v>
      </c>
    </row>
    <row r="1553" spans="1:8" ht="12.75" x14ac:dyDescent="0.2">
      <c r="A1553" s="209"/>
      <c r="B1553" s="213"/>
      <c r="C1553" s="122" t="s">
        <v>505</v>
      </c>
      <c r="D1553" s="6">
        <f t="shared" si="898"/>
        <v>0</v>
      </c>
      <c r="E1553" s="6">
        <v>0</v>
      </c>
      <c r="F1553" s="6">
        <v>0</v>
      </c>
      <c r="G1553" s="6">
        <v>0</v>
      </c>
      <c r="H1553" s="7">
        <v>0</v>
      </c>
    </row>
    <row r="1554" spans="1:8" ht="12.75" x14ac:dyDescent="0.2">
      <c r="A1554" s="209"/>
      <c r="B1554" s="213"/>
      <c r="C1554" s="122" t="s">
        <v>506</v>
      </c>
      <c r="D1554" s="6">
        <f t="shared" si="898"/>
        <v>0</v>
      </c>
      <c r="E1554" s="6">
        <v>0</v>
      </c>
      <c r="F1554" s="6">
        <v>0</v>
      </c>
      <c r="G1554" s="6">
        <v>0</v>
      </c>
      <c r="H1554" s="7">
        <v>0</v>
      </c>
    </row>
    <row r="1555" spans="1:8" ht="12.75" x14ac:dyDescent="0.2">
      <c r="A1555" s="209"/>
      <c r="B1555" s="213"/>
      <c r="C1555" s="122" t="s">
        <v>507</v>
      </c>
      <c r="D1555" s="6">
        <f t="shared" si="898"/>
        <v>0</v>
      </c>
      <c r="E1555" s="6">
        <v>0</v>
      </c>
      <c r="F1555" s="6">
        <v>0</v>
      </c>
      <c r="G1555" s="6">
        <v>0</v>
      </c>
      <c r="H1555" s="7">
        <v>0</v>
      </c>
    </row>
    <row r="1556" spans="1:8" ht="12.75" customHeight="1" x14ac:dyDescent="0.2">
      <c r="A1556" s="209" t="s">
        <v>340</v>
      </c>
      <c r="B1556" s="213" t="s">
        <v>341</v>
      </c>
      <c r="C1556" s="51" t="s">
        <v>502</v>
      </c>
      <c r="D1556" s="5">
        <f>D1557+D1558+D1559+D1560+D1561</f>
        <v>3113.1</v>
      </c>
      <c r="E1556" s="5">
        <f t="shared" ref="E1556" si="899">E1557+E1558+E1559+E1560+E1561</f>
        <v>0</v>
      </c>
      <c r="F1556" s="5">
        <f t="shared" ref="F1556" si="900">F1557+F1558+F1559+F1560+F1561</f>
        <v>3113.1</v>
      </c>
      <c r="G1556" s="5">
        <f t="shared" ref="G1556" si="901">G1557+G1558+G1559+G1560+G1561</f>
        <v>0</v>
      </c>
      <c r="H1556" s="5">
        <f t="shared" ref="H1556" si="902">H1557+H1558+H1559+H1560+H1561</f>
        <v>0</v>
      </c>
    </row>
    <row r="1557" spans="1:8" ht="12.75" x14ac:dyDescent="0.2">
      <c r="A1557" s="209"/>
      <c r="B1557" s="213"/>
      <c r="C1557" s="122" t="s">
        <v>503</v>
      </c>
      <c r="D1557" s="6">
        <f>E1557+F1557+G1557+H1557</f>
        <v>1136.0999999999999</v>
      </c>
      <c r="E1557" s="6">
        <v>0</v>
      </c>
      <c r="F1557" s="50">
        <v>1136.0999999999999</v>
      </c>
      <c r="G1557" s="6">
        <v>0</v>
      </c>
      <c r="H1557" s="7">
        <v>0</v>
      </c>
    </row>
    <row r="1558" spans="1:8" ht="12.75" x14ac:dyDescent="0.2">
      <c r="A1558" s="209"/>
      <c r="B1558" s="213"/>
      <c r="C1558" s="122" t="s">
        <v>504</v>
      </c>
      <c r="D1558" s="6">
        <f t="shared" ref="D1558:D1561" si="903">E1558+F1558+G1558+H1558</f>
        <v>1977</v>
      </c>
      <c r="E1558" s="6">
        <v>0</v>
      </c>
      <c r="F1558" s="110">
        <v>1977</v>
      </c>
      <c r="G1558" s="6">
        <v>0</v>
      </c>
      <c r="H1558" s="7">
        <v>0</v>
      </c>
    </row>
    <row r="1559" spans="1:8" ht="12.75" x14ac:dyDescent="0.2">
      <c r="A1559" s="209"/>
      <c r="B1559" s="213"/>
      <c r="C1559" s="122" t="s">
        <v>505</v>
      </c>
      <c r="D1559" s="6">
        <f t="shared" si="903"/>
        <v>0</v>
      </c>
      <c r="E1559" s="6">
        <v>0</v>
      </c>
      <c r="F1559" s="6">
        <v>0</v>
      </c>
      <c r="G1559" s="6">
        <v>0</v>
      </c>
      <c r="H1559" s="7">
        <v>0</v>
      </c>
    </row>
    <row r="1560" spans="1:8" ht="12.75" x14ac:dyDescent="0.2">
      <c r="A1560" s="209"/>
      <c r="B1560" s="213"/>
      <c r="C1560" s="122" t="s">
        <v>506</v>
      </c>
      <c r="D1560" s="6">
        <f t="shared" si="903"/>
        <v>0</v>
      </c>
      <c r="E1560" s="6">
        <v>0</v>
      </c>
      <c r="F1560" s="6">
        <v>0</v>
      </c>
      <c r="G1560" s="6">
        <v>0</v>
      </c>
      <c r="H1560" s="7">
        <v>0</v>
      </c>
    </row>
    <row r="1561" spans="1:8" ht="55.9" customHeight="1" x14ac:dyDescent="0.2">
      <c r="A1561" s="209"/>
      <c r="B1561" s="213"/>
      <c r="C1561" s="122" t="s">
        <v>507</v>
      </c>
      <c r="D1561" s="6">
        <f t="shared" si="903"/>
        <v>0</v>
      </c>
      <c r="E1561" s="6">
        <v>0</v>
      </c>
      <c r="F1561" s="6">
        <v>0</v>
      </c>
      <c r="G1561" s="6">
        <v>0</v>
      </c>
      <c r="H1561" s="7">
        <v>0</v>
      </c>
    </row>
    <row r="1562" spans="1:8" ht="12.75" customHeight="1" x14ac:dyDescent="0.2">
      <c r="A1562" s="209" t="s">
        <v>342</v>
      </c>
      <c r="B1562" s="213" t="s">
        <v>343</v>
      </c>
      <c r="C1562" s="51" t="s">
        <v>502</v>
      </c>
      <c r="D1562" s="5">
        <f>D1563+D1564+D1565+D1566+D1567</f>
        <v>1734.7</v>
      </c>
      <c r="E1562" s="5">
        <f t="shared" ref="E1562" si="904">E1563+E1564+E1565+E1566+E1567</f>
        <v>0</v>
      </c>
      <c r="F1562" s="5">
        <f t="shared" ref="F1562" si="905">F1563+F1564+F1565+F1566+F1567</f>
        <v>1734.7</v>
      </c>
      <c r="G1562" s="5">
        <f t="shared" ref="G1562" si="906">G1563+G1564+G1565+G1566+G1567</f>
        <v>0</v>
      </c>
      <c r="H1562" s="5">
        <f t="shared" ref="H1562" si="907">H1563+H1564+H1565+H1566+H1567</f>
        <v>0</v>
      </c>
    </row>
    <row r="1563" spans="1:8" ht="12.75" x14ac:dyDescent="0.2">
      <c r="A1563" s="209"/>
      <c r="B1563" s="213"/>
      <c r="C1563" s="122" t="s">
        <v>503</v>
      </c>
      <c r="D1563" s="6">
        <f>E1563+F1563+G1563+H1563</f>
        <v>968.1</v>
      </c>
      <c r="E1563" s="6">
        <v>0</v>
      </c>
      <c r="F1563" s="110">
        <v>968.1</v>
      </c>
      <c r="G1563" s="6">
        <v>0</v>
      </c>
      <c r="H1563" s="7">
        <v>0</v>
      </c>
    </row>
    <row r="1564" spans="1:8" ht="12.75" x14ac:dyDescent="0.2">
      <c r="A1564" s="209"/>
      <c r="B1564" s="213"/>
      <c r="C1564" s="122" t="s">
        <v>504</v>
      </c>
      <c r="D1564" s="6">
        <f t="shared" ref="D1564:D1567" si="908">E1564+F1564+G1564+H1564</f>
        <v>766.6</v>
      </c>
      <c r="E1564" s="6">
        <v>0</v>
      </c>
      <c r="F1564" s="110">
        <v>766.6</v>
      </c>
      <c r="G1564" s="6">
        <v>0</v>
      </c>
      <c r="H1564" s="7">
        <v>0</v>
      </c>
    </row>
    <row r="1565" spans="1:8" ht="12.75" x14ac:dyDescent="0.2">
      <c r="A1565" s="209"/>
      <c r="B1565" s="213"/>
      <c r="C1565" s="122" t="s">
        <v>505</v>
      </c>
      <c r="D1565" s="6">
        <f t="shared" si="908"/>
        <v>0</v>
      </c>
      <c r="E1565" s="6">
        <v>0</v>
      </c>
      <c r="F1565" s="6">
        <v>0</v>
      </c>
      <c r="G1565" s="6">
        <v>0</v>
      </c>
      <c r="H1565" s="7">
        <v>0</v>
      </c>
    </row>
    <row r="1566" spans="1:8" ht="12.75" x14ac:dyDescent="0.2">
      <c r="A1566" s="209"/>
      <c r="B1566" s="213"/>
      <c r="C1566" s="122" t="s">
        <v>506</v>
      </c>
      <c r="D1566" s="6">
        <f t="shared" si="908"/>
        <v>0</v>
      </c>
      <c r="E1566" s="6">
        <v>0</v>
      </c>
      <c r="F1566" s="6">
        <v>0</v>
      </c>
      <c r="G1566" s="6">
        <v>0</v>
      </c>
      <c r="H1566" s="7">
        <v>0</v>
      </c>
    </row>
    <row r="1567" spans="1:8" ht="12.75" x14ac:dyDescent="0.2">
      <c r="A1567" s="209"/>
      <c r="B1567" s="213"/>
      <c r="C1567" s="122" t="s">
        <v>507</v>
      </c>
      <c r="D1567" s="6">
        <f t="shared" si="908"/>
        <v>0</v>
      </c>
      <c r="E1567" s="6">
        <v>0</v>
      </c>
      <c r="F1567" s="6">
        <v>0</v>
      </c>
      <c r="G1567" s="6">
        <v>0</v>
      </c>
      <c r="H1567" s="7">
        <v>0</v>
      </c>
    </row>
    <row r="1568" spans="1:8" ht="12.75" customHeight="1" x14ac:dyDescent="0.2">
      <c r="A1568" s="209" t="s">
        <v>344</v>
      </c>
      <c r="B1568" s="213" t="s">
        <v>345</v>
      </c>
      <c r="C1568" s="51" t="s">
        <v>502</v>
      </c>
      <c r="D1568" s="5">
        <f>D1569+D1570+D1571+D1572+D1573</f>
        <v>1618.8000000000002</v>
      </c>
      <c r="E1568" s="5">
        <f t="shared" ref="E1568" si="909">E1569+E1570+E1571+E1572+E1573</f>
        <v>0</v>
      </c>
      <c r="F1568" s="5">
        <f t="shared" ref="F1568" si="910">F1569+F1570+F1571+F1572+F1573</f>
        <v>1618.8000000000002</v>
      </c>
      <c r="G1568" s="5">
        <f t="shared" ref="G1568" si="911">G1569+G1570+G1571+G1572+G1573</f>
        <v>0</v>
      </c>
      <c r="H1568" s="5">
        <f t="shared" ref="H1568" si="912">H1569+H1570+H1571+H1572+H1573</f>
        <v>0</v>
      </c>
    </row>
    <row r="1569" spans="1:8" ht="12.75" x14ac:dyDescent="0.2">
      <c r="A1569" s="209"/>
      <c r="B1569" s="213"/>
      <c r="C1569" s="122" t="s">
        <v>503</v>
      </c>
      <c r="D1569" s="6">
        <f>E1569+F1569+G1569+H1569</f>
        <v>992.6</v>
      </c>
      <c r="E1569" s="6">
        <v>0</v>
      </c>
      <c r="F1569" s="110">
        <v>992.6</v>
      </c>
      <c r="G1569" s="6">
        <v>0</v>
      </c>
      <c r="H1569" s="7">
        <v>0</v>
      </c>
    </row>
    <row r="1570" spans="1:8" ht="12.75" x14ac:dyDescent="0.2">
      <c r="A1570" s="209"/>
      <c r="B1570" s="213"/>
      <c r="C1570" s="122" t="s">
        <v>504</v>
      </c>
      <c r="D1570" s="6">
        <f t="shared" ref="D1570:D1573" si="913">E1570+F1570+G1570+H1570</f>
        <v>626.20000000000005</v>
      </c>
      <c r="E1570" s="6">
        <v>0</v>
      </c>
      <c r="F1570" s="110">
        <v>626.20000000000005</v>
      </c>
      <c r="G1570" s="6">
        <v>0</v>
      </c>
      <c r="H1570" s="7">
        <v>0</v>
      </c>
    </row>
    <row r="1571" spans="1:8" ht="12.75" x14ac:dyDescent="0.2">
      <c r="A1571" s="209"/>
      <c r="B1571" s="213"/>
      <c r="C1571" s="122" t="s">
        <v>505</v>
      </c>
      <c r="D1571" s="6">
        <f t="shared" si="913"/>
        <v>0</v>
      </c>
      <c r="E1571" s="6">
        <v>0</v>
      </c>
      <c r="F1571" s="6">
        <v>0</v>
      </c>
      <c r="G1571" s="6">
        <v>0</v>
      </c>
      <c r="H1571" s="7">
        <v>0</v>
      </c>
    </row>
    <row r="1572" spans="1:8" ht="12.75" x14ac:dyDescent="0.2">
      <c r="A1572" s="209"/>
      <c r="B1572" s="213"/>
      <c r="C1572" s="122" t="s">
        <v>506</v>
      </c>
      <c r="D1572" s="6">
        <f t="shared" si="913"/>
        <v>0</v>
      </c>
      <c r="E1572" s="6">
        <v>0</v>
      </c>
      <c r="F1572" s="6">
        <v>0</v>
      </c>
      <c r="G1572" s="6">
        <v>0</v>
      </c>
      <c r="H1572" s="7">
        <v>0</v>
      </c>
    </row>
    <row r="1573" spans="1:8" ht="12.75" x14ac:dyDescent="0.2">
      <c r="A1573" s="209"/>
      <c r="B1573" s="213"/>
      <c r="C1573" s="122" t="s">
        <v>507</v>
      </c>
      <c r="D1573" s="6">
        <f t="shared" si="913"/>
        <v>0</v>
      </c>
      <c r="E1573" s="6">
        <v>0</v>
      </c>
      <c r="F1573" s="6">
        <v>0</v>
      </c>
      <c r="G1573" s="6">
        <v>0</v>
      </c>
      <c r="H1573" s="7">
        <v>0</v>
      </c>
    </row>
    <row r="1574" spans="1:8" ht="12.75" customHeight="1" x14ac:dyDescent="0.2">
      <c r="A1574" s="209" t="s">
        <v>346</v>
      </c>
      <c r="B1574" s="213" t="s">
        <v>347</v>
      </c>
      <c r="C1574" s="51" t="s">
        <v>502</v>
      </c>
      <c r="D1574" s="5">
        <f>D1575+D1576+D1577+D1578+D1579</f>
        <v>1814.6999999999998</v>
      </c>
      <c r="E1574" s="5">
        <f t="shared" ref="E1574" si="914">E1575+E1576+E1577+E1578+E1579</f>
        <v>0</v>
      </c>
      <c r="F1574" s="5">
        <f t="shared" ref="F1574" si="915">F1575+F1576+F1577+F1578+F1579</f>
        <v>1814.6999999999998</v>
      </c>
      <c r="G1574" s="5">
        <f t="shared" ref="G1574" si="916">G1575+G1576+G1577+G1578+G1579</f>
        <v>0</v>
      </c>
      <c r="H1574" s="5">
        <f t="shared" ref="H1574" si="917">H1575+H1576+H1577+H1578+H1579</f>
        <v>0</v>
      </c>
    </row>
    <row r="1575" spans="1:8" ht="12.75" x14ac:dyDescent="0.2">
      <c r="A1575" s="209"/>
      <c r="B1575" s="213"/>
      <c r="C1575" s="122" t="s">
        <v>503</v>
      </c>
      <c r="D1575" s="6">
        <f>E1575+F1575+G1575+H1575</f>
        <v>1048.0999999999999</v>
      </c>
      <c r="E1575" s="6">
        <v>0</v>
      </c>
      <c r="F1575" s="50">
        <v>1048.0999999999999</v>
      </c>
      <c r="G1575" s="6">
        <v>0</v>
      </c>
      <c r="H1575" s="7">
        <v>0</v>
      </c>
    </row>
    <row r="1576" spans="1:8" ht="12.75" x14ac:dyDescent="0.2">
      <c r="A1576" s="209"/>
      <c r="B1576" s="213"/>
      <c r="C1576" s="122" t="s">
        <v>504</v>
      </c>
      <c r="D1576" s="6">
        <f t="shared" ref="D1576:D1579" si="918">E1576+F1576+G1576+H1576</f>
        <v>766.6</v>
      </c>
      <c r="E1576" s="6">
        <v>0</v>
      </c>
      <c r="F1576" s="110">
        <v>766.6</v>
      </c>
      <c r="G1576" s="6">
        <v>0</v>
      </c>
      <c r="H1576" s="7">
        <v>0</v>
      </c>
    </row>
    <row r="1577" spans="1:8" ht="12.75" x14ac:dyDescent="0.2">
      <c r="A1577" s="209"/>
      <c r="B1577" s="213"/>
      <c r="C1577" s="122" t="s">
        <v>505</v>
      </c>
      <c r="D1577" s="6">
        <f t="shared" si="918"/>
        <v>0</v>
      </c>
      <c r="E1577" s="6">
        <v>0</v>
      </c>
      <c r="F1577" s="6">
        <v>0</v>
      </c>
      <c r="G1577" s="6">
        <v>0</v>
      </c>
      <c r="H1577" s="7">
        <v>0</v>
      </c>
    </row>
    <row r="1578" spans="1:8" ht="12.75" x14ac:dyDescent="0.2">
      <c r="A1578" s="209"/>
      <c r="B1578" s="213"/>
      <c r="C1578" s="122" t="s">
        <v>506</v>
      </c>
      <c r="D1578" s="6">
        <f t="shared" si="918"/>
        <v>0</v>
      </c>
      <c r="E1578" s="6">
        <v>0</v>
      </c>
      <c r="F1578" s="6">
        <v>0</v>
      </c>
      <c r="G1578" s="6">
        <v>0</v>
      </c>
      <c r="H1578" s="7">
        <v>0</v>
      </c>
    </row>
    <row r="1579" spans="1:8" ht="12.75" x14ac:dyDescent="0.2">
      <c r="A1579" s="209"/>
      <c r="B1579" s="213"/>
      <c r="C1579" s="122" t="s">
        <v>507</v>
      </c>
      <c r="D1579" s="6">
        <f t="shared" si="918"/>
        <v>0</v>
      </c>
      <c r="E1579" s="6">
        <v>0</v>
      </c>
      <c r="F1579" s="6">
        <v>0</v>
      </c>
      <c r="G1579" s="6">
        <v>0</v>
      </c>
      <c r="H1579" s="7">
        <v>0</v>
      </c>
    </row>
    <row r="1580" spans="1:8" ht="12.75" customHeight="1" x14ac:dyDescent="0.2">
      <c r="A1580" s="209" t="s">
        <v>348</v>
      </c>
      <c r="B1580" s="213" t="s">
        <v>349</v>
      </c>
      <c r="C1580" s="51" t="s">
        <v>502</v>
      </c>
      <c r="D1580" s="5">
        <f>D1581+D1582+D1583+D1584+D1585</f>
        <v>1637.1</v>
      </c>
      <c r="E1580" s="5">
        <f t="shared" ref="E1580" si="919">E1581+E1582+E1583+E1584+E1585</f>
        <v>0</v>
      </c>
      <c r="F1580" s="5">
        <f t="shared" ref="F1580" si="920">F1581+F1582+F1583+F1584+F1585</f>
        <v>1637.1</v>
      </c>
      <c r="G1580" s="5">
        <f t="shared" ref="G1580" si="921">G1581+G1582+G1583+G1584+G1585</f>
        <v>0</v>
      </c>
      <c r="H1580" s="5">
        <f t="shared" ref="H1580" si="922">H1581+H1582+H1583+H1584+H1585</f>
        <v>0</v>
      </c>
    </row>
    <row r="1581" spans="1:8" ht="12.75" x14ac:dyDescent="0.2">
      <c r="A1581" s="209"/>
      <c r="B1581" s="213"/>
      <c r="C1581" s="122" t="s">
        <v>503</v>
      </c>
      <c r="D1581" s="6">
        <f>E1581+F1581+G1581+H1581</f>
        <v>960.1</v>
      </c>
      <c r="E1581" s="6">
        <v>0</v>
      </c>
      <c r="F1581" s="110">
        <v>960.1</v>
      </c>
      <c r="G1581" s="6">
        <v>0</v>
      </c>
      <c r="H1581" s="7">
        <v>0</v>
      </c>
    </row>
    <row r="1582" spans="1:8" ht="12.75" x14ac:dyDescent="0.2">
      <c r="A1582" s="209"/>
      <c r="B1582" s="213"/>
      <c r="C1582" s="122" t="s">
        <v>504</v>
      </c>
      <c r="D1582" s="6">
        <f t="shared" ref="D1582:D1585" si="923">E1582+F1582+G1582+H1582</f>
        <v>677</v>
      </c>
      <c r="E1582" s="6">
        <v>0</v>
      </c>
      <c r="F1582" s="110">
        <v>677</v>
      </c>
      <c r="G1582" s="6">
        <v>0</v>
      </c>
      <c r="H1582" s="7">
        <v>0</v>
      </c>
    </row>
    <row r="1583" spans="1:8" ht="12.75" x14ac:dyDescent="0.2">
      <c r="A1583" s="209"/>
      <c r="B1583" s="213"/>
      <c r="C1583" s="122" t="s">
        <v>505</v>
      </c>
      <c r="D1583" s="6">
        <f t="shared" si="923"/>
        <v>0</v>
      </c>
      <c r="E1583" s="6">
        <v>0</v>
      </c>
      <c r="F1583" s="6">
        <v>0</v>
      </c>
      <c r="G1583" s="6">
        <v>0</v>
      </c>
      <c r="H1583" s="7">
        <v>0</v>
      </c>
    </row>
    <row r="1584" spans="1:8" ht="12.75" x14ac:dyDescent="0.2">
      <c r="A1584" s="209"/>
      <c r="B1584" s="213"/>
      <c r="C1584" s="122" t="s">
        <v>506</v>
      </c>
      <c r="D1584" s="6">
        <f t="shared" si="923"/>
        <v>0</v>
      </c>
      <c r="E1584" s="6">
        <v>0</v>
      </c>
      <c r="F1584" s="6">
        <v>0</v>
      </c>
      <c r="G1584" s="6">
        <v>0</v>
      </c>
      <c r="H1584" s="7">
        <v>0</v>
      </c>
    </row>
    <row r="1585" spans="1:8" ht="12.75" x14ac:dyDescent="0.2">
      <c r="A1585" s="209"/>
      <c r="B1585" s="213"/>
      <c r="C1585" s="122" t="s">
        <v>507</v>
      </c>
      <c r="D1585" s="6">
        <f t="shared" si="923"/>
        <v>0</v>
      </c>
      <c r="E1585" s="6">
        <v>0</v>
      </c>
      <c r="F1585" s="6">
        <v>0</v>
      </c>
      <c r="G1585" s="6">
        <v>0</v>
      </c>
      <c r="H1585" s="7">
        <v>0</v>
      </c>
    </row>
    <row r="1586" spans="1:8" ht="12.75" customHeight="1" x14ac:dyDescent="0.2">
      <c r="A1586" s="209" t="s">
        <v>350</v>
      </c>
      <c r="B1586" s="213" t="s">
        <v>351</v>
      </c>
      <c r="C1586" s="51" t="s">
        <v>502</v>
      </c>
      <c r="D1586" s="5">
        <f>D1587+D1588+D1589+D1590+D1591</f>
        <v>1827.3</v>
      </c>
      <c r="E1586" s="5">
        <f t="shared" ref="E1586" si="924">E1587+E1588+E1589+E1590+E1591</f>
        <v>0</v>
      </c>
      <c r="F1586" s="5">
        <f t="shared" ref="F1586" si="925">F1587+F1588+F1589+F1590+F1591</f>
        <v>1827.3</v>
      </c>
      <c r="G1586" s="5">
        <f t="shared" ref="G1586" si="926">G1587+G1588+G1589+G1590+G1591</f>
        <v>0</v>
      </c>
      <c r="H1586" s="5">
        <f t="shared" ref="H1586" si="927">H1587+H1588+H1589+H1590+H1591</f>
        <v>0</v>
      </c>
    </row>
    <row r="1587" spans="1:8" ht="12.75" x14ac:dyDescent="0.2">
      <c r="A1587" s="209"/>
      <c r="B1587" s="213"/>
      <c r="C1587" s="122" t="s">
        <v>503</v>
      </c>
      <c r="D1587" s="6">
        <f>E1587+F1587+G1587+H1587</f>
        <v>1083.3</v>
      </c>
      <c r="E1587" s="6">
        <v>0</v>
      </c>
      <c r="F1587" s="50">
        <v>1083.3</v>
      </c>
      <c r="G1587" s="6">
        <v>0</v>
      </c>
      <c r="H1587" s="7">
        <v>0</v>
      </c>
    </row>
    <row r="1588" spans="1:8" ht="12.75" x14ac:dyDescent="0.2">
      <c r="A1588" s="209"/>
      <c r="B1588" s="213"/>
      <c r="C1588" s="122" t="s">
        <v>504</v>
      </c>
      <c r="D1588" s="6">
        <f t="shared" ref="D1588:D1591" si="928">E1588+F1588+G1588+H1588</f>
        <v>744</v>
      </c>
      <c r="E1588" s="6">
        <v>0</v>
      </c>
      <c r="F1588" s="110">
        <v>744</v>
      </c>
      <c r="G1588" s="6">
        <v>0</v>
      </c>
      <c r="H1588" s="7">
        <v>0</v>
      </c>
    </row>
    <row r="1589" spans="1:8" ht="12.75" x14ac:dyDescent="0.2">
      <c r="A1589" s="209"/>
      <c r="B1589" s="213"/>
      <c r="C1589" s="122" t="s">
        <v>505</v>
      </c>
      <c r="D1589" s="6">
        <f t="shared" si="928"/>
        <v>0</v>
      </c>
      <c r="E1589" s="6">
        <v>0</v>
      </c>
      <c r="F1589" s="6">
        <v>0</v>
      </c>
      <c r="G1589" s="6">
        <v>0</v>
      </c>
      <c r="H1589" s="7">
        <v>0</v>
      </c>
    </row>
    <row r="1590" spans="1:8" ht="12.75" x14ac:dyDescent="0.2">
      <c r="A1590" s="209"/>
      <c r="B1590" s="213"/>
      <c r="C1590" s="122" t="s">
        <v>506</v>
      </c>
      <c r="D1590" s="6">
        <f t="shared" si="928"/>
        <v>0</v>
      </c>
      <c r="E1590" s="6">
        <v>0</v>
      </c>
      <c r="F1590" s="6">
        <v>0</v>
      </c>
      <c r="G1590" s="6">
        <v>0</v>
      </c>
      <c r="H1590" s="7">
        <v>0</v>
      </c>
    </row>
    <row r="1591" spans="1:8" ht="12.75" x14ac:dyDescent="0.2">
      <c r="A1591" s="209"/>
      <c r="B1591" s="213"/>
      <c r="C1591" s="122" t="s">
        <v>507</v>
      </c>
      <c r="D1591" s="6">
        <f t="shared" si="928"/>
        <v>0</v>
      </c>
      <c r="E1591" s="6">
        <v>0</v>
      </c>
      <c r="F1591" s="6">
        <v>0</v>
      </c>
      <c r="G1591" s="6">
        <v>0</v>
      </c>
      <c r="H1591" s="7">
        <v>0</v>
      </c>
    </row>
    <row r="1592" spans="1:8" ht="12.75" customHeight="1" x14ac:dyDescent="0.2">
      <c r="A1592" s="209" t="s">
        <v>352</v>
      </c>
      <c r="B1592" s="213" t="s">
        <v>353</v>
      </c>
      <c r="C1592" s="51" t="s">
        <v>502</v>
      </c>
      <c r="D1592" s="5">
        <f>D1593+D1594+D1595+D1596+D1597</f>
        <v>1083.3</v>
      </c>
      <c r="E1592" s="5">
        <f t="shared" ref="E1592" si="929">E1593+E1594+E1595+E1596+E1597</f>
        <v>0</v>
      </c>
      <c r="F1592" s="5">
        <f t="shared" ref="F1592" si="930">F1593+F1594+F1595+F1596+F1597</f>
        <v>1083.3</v>
      </c>
      <c r="G1592" s="5">
        <f t="shared" ref="G1592" si="931">G1593+G1594+G1595+G1596+G1597</f>
        <v>0</v>
      </c>
      <c r="H1592" s="5">
        <f t="shared" ref="H1592" si="932">H1593+H1594+H1595+H1596+H1597</f>
        <v>0</v>
      </c>
    </row>
    <row r="1593" spans="1:8" ht="12.75" x14ac:dyDescent="0.2">
      <c r="A1593" s="209"/>
      <c r="B1593" s="213"/>
      <c r="C1593" s="122" t="s">
        <v>503</v>
      </c>
      <c r="D1593" s="6">
        <f>E1593+F1593+G1593+H1593</f>
        <v>1083.3</v>
      </c>
      <c r="E1593" s="6">
        <v>0</v>
      </c>
      <c r="F1593" s="50">
        <v>1083.3</v>
      </c>
      <c r="G1593" s="6">
        <v>0</v>
      </c>
      <c r="H1593" s="7">
        <v>0</v>
      </c>
    </row>
    <row r="1594" spans="1:8" ht="12.75" x14ac:dyDescent="0.2">
      <c r="A1594" s="209"/>
      <c r="B1594" s="213"/>
      <c r="C1594" s="122" t="s">
        <v>504</v>
      </c>
      <c r="D1594" s="6">
        <f t="shared" ref="D1594:D1597" si="933">E1594+F1594+G1594+H1594</f>
        <v>0</v>
      </c>
      <c r="E1594" s="6">
        <v>0</v>
      </c>
      <c r="F1594" s="6">
        <v>0</v>
      </c>
      <c r="G1594" s="6">
        <v>0</v>
      </c>
      <c r="H1594" s="7">
        <v>0</v>
      </c>
    </row>
    <row r="1595" spans="1:8" ht="12.75" x14ac:dyDescent="0.2">
      <c r="A1595" s="209"/>
      <c r="B1595" s="213"/>
      <c r="C1595" s="122" t="s">
        <v>505</v>
      </c>
      <c r="D1595" s="6">
        <f t="shared" si="933"/>
        <v>0</v>
      </c>
      <c r="E1595" s="6">
        <v>0</v>
      </c>
      <c r="F1595" s="6">
        <v>0</v>
      </c>
      <c r="G1595" s="6">
        <v>0</v>
      </c>
      <c r="H1595" s="7">
        <v>0</v>
      </c>
    </row>
    <row r="1596" spans="1:8" ht="12.75" x14ac:dyDescent="0.2">
      <c r="A1596" s="209"/>
      <c r="B1596" s="213"/>
      <c r="C1596" s="122" t="s">
        <v>506</v>
      </c>
      <c r="D1596" s="6">
        <f t="shared" si="933"/>
        <v>0</v>
      </c>
      <c r="E1596" s="6">
        <v>0</v>
      </c>
      <c r="F1596" s="6">
        <v>0</v>
      </c>
      <c r="G1596" s="6">
        <v>0</v>
      </c>
      <c r="H1596" s="7">
        <v>0</v>
      </c>
    </row>
    <row r="1597" spans="1:8" ht="12.75" x14ac:dyDescent="0.2">
      <c r="A1597" s="209"/>
      <c r="B1597" s="213"/>
      <c r="C1597" s="122" t="s">
        <v>507</v>
      </c>
      <c r="D1597" s="6">
        <f t="shared" si="933"/>
        <v>0</v>
      </c>
      <c r="E1597" s="6">
        <v>0</v>
      </c>
      <c r="F1597" s="6">
        <v>0</v>
      </c>
      <c r="G1597" s="6">
        <v>0</v>
      </c>
      <c r="H1597" s="7">
        <v>0</v>
      </c>
    </row>
    <row r="1598" spans="1:8" ht="12.75" customHeight="1" x14ac:dyDescent="0.2">
      <c r="A1598" s="209" t="s">
        <v>354</v>
      </c>
      <c r="B1598" s="149" t="s">
        <v>355</v>
      </c>
      <c r="C1598" s="51" t="s">
        <v>502</v>
      </c>
      <c r="D1598" s="5">
        <f>D1599+D1600+D1601+D1602+D1603</f>
        <v>1814.6999999999998</v>
      </c>
      <c r="E1598" s="5">
        <f t="shared" ref="E1598" si="934">E1599+E1600+E1601+E1602+E1603</f>
        <v>0</v>
      </c>
      <c r="F1598" s="5">
        <f t="shared" ref="F1598" si="935">F1599+F1600+F1601+F1602+F1603</f>
        <v>1814.6999999999998</v>
      </c>
      <c r="G1598" s="5">
        <f t="shared" ref="G1598" si="936">G1599+G1600+G1601+G1602+G1603</f>
        <v>0</v>
      </c>
      <c r="H1598" s="5">
        <f t="shared" ref="H1598" si="937">H1599+H1600+H1601+H1602+H1603</f>
        <v>0</v>
      </c>
    </row>
    <row r="1599" spans="1:8" ht="12.75" x14ac:dyDescent="0.2">
      <c r="A1599" s="209"/>
      <c r="B1599" s="149"/>
      <c r="C1599" s="122" t="s">
        <v>503</v>
      </c>
      <c r="D1599" s="6">
        <f>E1599+F1599+G1599+H1599</f>
        <v>1048.0999999999999</v>
      </c>
      <c r="E1599" s="6">
        <v>0</v>
      </c>
      <c r="F1599" s="50">
        <v>1048.0999999999999</v>
      </c>
      <c r="G1599" s="6">
        <v>0</v>
      </c>
      <c r="H1599" s="7">
        <v>0</v>
      </c>
    </row>
    <row r="1600" spans="1:8" ht="12.75" x14ac:dyDescent="0.2">
      <c r="A1600" s="209"/>
      <c r="B1600" s="149"/>
      <c r="C1600" s="122" t="s">
        <v>504</v>
      </c>
      <c r="D1600" s="6">
        <f t="shared" ref="D1600:D1603" si="938">E1600+F1600+G1600+H1600</f>
        <v>766.6</v>
      </c>
      <c r="E1600" s="6">
        <v>0</v>
      </c>
      <c r="F1600" s="110">
        <v>766.6</v>
      </c>
      <c r="G1600" s="6">
        <v>0</v>
      </c>
      <c r="H1600" s="7">
        <v>0</v>
      </c>
    </row>
    <row r="1601" spans="1:8" ht="12.75" x14ac:dyDescent="0.2">
      <c r="A1601" s="209"/>
      <c r="B1601" s="149"/>
      <c r="C1601" s="122" t="s">
        <v>505</v>
      </c>
      <c r="D1601" s="6">
        <f t="shared" si="938"/>
        <v>0</v>
      </c>
      <c r="E1601" s="6">
        <v>0</v>
      </c>
      <c r="F1601" s="6">
        <v>0</v>
      </c>
      <c r="G1601" s="6">
        <v>0</v>
      </c>
      <c r="H1601" s="7">
        <v>0</v>
      </c>
    </row>
    <row r="1602" spans="1:8" ht="12.75" x14ac:dyDescent="0.2">
      <c r="A1602" s="209"/>
      <c r="B1602" s="149"/>
      <c r="C1602" s="122" t="s">
        <v>506</v>
      </c>
      <c r="D1602" s="6">
        <f t="shared" si="938"/>
        <v>0</v>
      </c>
      <c r="E1602" s="6">
        <v>0</v>
      </c>
      <c r="F1602" s="6">
        <v>0</v>
      </c>
      <c r="G1602" s="6">
        <v>0</v>
      </c>
      <c r="H1602" s="7">
        <v>0</v>
      </c>
    </row>
    <row r="1603" spans="1:8" ht="12.75" x14ac:dyDescent="0.2">
      <c r="A1603" s="209"/>
      <c r="B1603" s="149"/>
      <c r="C1603" s="122" t="s">
        <v>507</v>
      </c>
      <c r="D1603" s="6">
        <f t="shared" si="938"/>
        <v>0</v>
      </c>
      <c r="E1603" s="6">
        <v>0</v>
      </c>
      <c r="F1603" s="6">
        <v>0</v>
      </c>
      <c r="G1603" s="6">
        <v>0</v>
      </c>
      <c r="H1603" s="7">
        <v>0</v>
      </c>
    </row>
    <row r="1604" spans="1:8" ht="12.75" customHeight="1" x14ac:dyDescent="0.2">
      <c r="A1604" s="209" t="s">
        <v>356</v>
      </c>
      <c r="B1604" s="149" t="s">
        <v>357</v>
      </c>
      <c r="C1604" s="51" t="s">
        <v>502</v>
      </c>
      <c r="D1604" s="5">
        <f>D1605+D1606+D1607+D1608+D1609</f>
        <v>2923.3999999999996</v>
      </c>
      <c r="E1604" s="5">
        <f t="shared" ref="E1604" si="939">E1605+E1606+E1607+E1608+E1609</f>
        <v>0</v>
      </c>
      <c r="F1604" s="5">
        <f t="shared" ref="F1604" si="940">F1605+F1606+F1607+F1608+F1609</f>
        <v>2923.3999999999996</v>
      </c>
      <c r="G1604" s="5">
        <f t="shared" ref="G1604" si="941">G1605+G1606+G1607+G1608+G1609</f>
        <v>0</v>
      </c>
      <c r="H1604" s="5">
        <f t="shared" ref="H1604" si="942">H1605+H1606+H1607+H1608+H1609</f>
        <v>0</v>
      </c>
    </row>
    <row r="1605" spans="1:8" ht="12.75" x14ac:dyDescent="0.2">
      <c r="A1605" s="209"/>
      <c r="B1605" s="149"/>
      <c r="C1605" s="122" t="s">
        <v>503</v>
      </c>
      <c r="D1605" s="6">
        <f>E1605+F1605+G1605+H1605</f>
        <v>1136.0999999999999</v>
      </c>
      <c r="E1605" s="6">
        <v>0</v>
      </c>
      <c r="F1605" s="50">
        <v>1136.0999999999999</v>
      </c>
      <c r="G1605" s="6">
        <v>0</v>
      </c>
      <c r="H1605" s="7">
        <v>0</v>
      </c>
    </row>
    <row r="1606" spans="1:8" ht="12.75" x14ac:dyDescent="0.2">
      <c r="A1606" s="209"/>
      <c r="B1606" s="149"/>
      <c r="C1606" s="122" t="s">
        <v>504</v>
      </c>
      <c r="D1606" s="6">
        <f t="shared" ref="D1606:D1609" si="943">E1606+F1606+G1606+H1606</f>
        <v>1787.3</v>
      </c>
      <c r="E1606" s="6">
        <v>0</v>
      </c>
      <c r="F1606" s="110">
        <v>1787.3</v>
      </c>
      <c r="G1606" s="6">
        <v>0</v>
      </c>
      <c r="H1606" s="7">
        <v>0</v>
      </c>
    </row>
    <row r="1607" spans="1:8" ht="12.75" x14ac:dyDescent="0.2">
      <c r="A1607" s="209"/>
      <c r="B1607" s="149"/>
      <c r="C1607" s="122" t="s">
        <v>505</v>
      </c>
      <c r="D1607" s="6">
        <f t="shared" si="943"/>
        <v>0</v>
      </c>
      <c r="E1607" s="6">
        <v>0</v>
      </c>
      <c r="F1607" s="6">
        <v>0</v>
      </c>
      <c r="G1607" s="6">
        <v>0</v>
      </c>
      <c r="H1607" s="7">
        <v>0</v>
      </c>
    </row>
    <row r="1608" spans="1:8" ht="12.75" x14ac:dyDescent="0.2">
      <c r="A1608" s="209"/>
      <c r="B1608" s="149"/>
      <c r="C1608" s="122" t="s">
        <v>506</v>
      </c>
      <c r="D1608" s="6">
        <f t="shared" si="943"/>
        <v>0</v>
      </c>
      <c r="E1608" s="6">
        <v>0</v>
      </c>
      <c r="F1608" s="6">
        <v>0</v>
      </c>
      <c r="G1608" s="6">
        <v>0</v>
      </c>
      <c r="H1608" s="7">
        <v>0</v>
      </c>
    </row>
    <row r="1609" spans="1:8" ht="12.75" x14ac:dyDescent="0.2">
      <c r="A1609" s="209"/>
      <c r="B1609" s="149"/>
      <c r="C1609" s="122" t="s">
        <v>507</v>
      </c>
      <c r="D1609" s="6">
        <f t="shared" si="943"/>
        <v>0</v>
      </c>
      <c r="E1609" s="6">
        <v>0</v>
      </c>
      <c r="F1609" s="6">
        <v>0</v>
      </c>
      <c r="G1609" s="6">
        <v>0</v>
      </c>
      <c r="H1609" s="7">
        <v>0</v>
      </c>
    </row>
    <row r="1610" spans="1:8" ht="12.75" customHeight="1" x14ac:dyDescent="0.2">
      <c r="A1610" s="209" t="s">
        <v>358</v>
      </c>
      <c r="B1610" s="149" t="s">
        <v>359</v>
      </c>
      <c r="C1610" s="51" t="s">
        <v>502</v>
      </c>
      <c r="D1610" s="5">
        <f>D1611+D1612+D1613+D1614+D1615</f>
        <v>1989.6999999999998</v>
      </c>
      <c r="E1610" s="5">
        <f t="shared" ref="E1610" si="944">E1611+E1612+E1613+E1614+E1615</f>
        <v>0</v>
      </c>
      <c r="F1610" s="5">
        <f t="shared" ref="F1610" si="945">F1611+F1612+F1613+F1614+F1615</f>
        <v>1989.6999999999998</v>
      </c>
      <c r="G1610" s="5">
        <f t="shared" ref="G1610" si="946">G1611+G1612+G1613+G1614+G1615</f>
        <v>0</v>
      </c>
      <c r="H1610" s="5">
        <f t="shared" ref="H1610" si="947">H1611+H1612+H1613+H1614+H1615</f>
        <v>0</v>
      </c>
    </row>
    <row r="1611" spans="1:8" ht="12.75" x14ac:dyDescent="0.2">
      <c r="A1611" s="209"/>
      <c r="B1611" s="149"/>
      <c r="C1611" s="122" t="s">
        <v>503</v>
      </c>
      <c r="D1611" s="6">
        <f>E1611+F1611+G1611+H1611</f>
        <v>1136.0999999999999</v>
      </c>
      <c r="E1611" s="6">
        <v>0</v>
      </c>
      <c r="F1611" s="50">
        <v>1136.0999999999999</v>
      </c>
      <c r="G1611" s="6">
        <v>0</v>
      </c>
      <c r="H1611" s="7">
        <v>0</v>
      </c>
    </row>
    <row r="1612" spans="1:8" ht="12.75" x14ac:dyDescent="0.2">
      <c r="A1612" s="209"/>
      <c r="B1612" s="149"/>
      <c r="C1612" s="122" t="s">
        <v>504</v>
      </c>
      <c r="D1612" s="6">
        <f t="shared" ref="D1612:D1615" si="948">E1612+F1612+G1612+H1612</f>
        <v>853.6</v>
      </c>
      <c r="E1612" s="6">
        <v>0</v>
      </c>
      <c r="F1612" s="110">
        <v>853.6</v>
      </c>
      <c r="G1612" s="6">
        <v>0</v>
      </c>
      <c r="H1612" s="7">
        <v>0</v>
      </c>
    </row>
    <row r="1613" spans="1:8" ht="12.75" x14ac:dyDescent="0.2">
      <c r="A1613" s="209"/>
      <c r="B1613" s="149"/>
      <c r="C1613" s="122" t="s">
        <v>505</v>
      </c>
      <c r="D1613" s="6">
        <f t="shared" si="948"/>
        <v>0</v>
      </c>
      <c r="E1613" s="6">
        <v>0</v>
      </c>
      <c r="F1613" s="6">
        <v>0</v>
      </c>
      <c r="G1613" s="6">
        <v>0</v>
      </c>
      <c r="H1613" s="7">
        <v>0</v>
      </c>
    </row>
    <row r="1614" spans="1:8" ht="12.75" x14ac:dyDescent="0.2">
      <c r="A1614" s="209"/>
      <c r="B1614" s="149"/>
      <c r="C1614" s="122" t="s">
        <v>506</v>
      </c>
      <c r="D1614" s="6">
        <f t="shared" si="948"/>
        <v>0</v>
      </c>
      <c r="E1614" s="6">
        <v>0</v>
      </c>
      <c r="F1614" s="6">
        <v>0</v>
      </c>
      <c r="G1614" s="6">
        <v>0</v>
      </c>
      <c r="H1614" s="7">
        <v>0</v>
      </c>
    </row>
    <row r="1615" spans="1:8" ht="12.75" x14ac:dyDescent="0.2">
      <c r="A1615" s="209"/>
      <c r="B1615" s="149"/>
      <c r="C1615" s="122" t="s">
        <v>507</v>
      </c>
      <c r="D1615" s="6">
        <f t="shared" si="948"/>
        <v>0</v>
      </c>
      <c r="E1615" s="6">
        <v>0</v>
      </c>
      <c r="F1615" s="6">
        <v>0</v>
      </c>
      <c r="G1615" s="6">
        <v>0</v>
      </c>
      <c r="H1615" s="7">
        <v>0</v>
      </c>
    </row>
    <row r="1616" spans="1:8" ht="12.75" customHeight="1" x14ac:dyDescent="0.2">
      <c r="A1616" s="209" t="s">
        <v>360</v>
      </c>
      <c r="B1616" s="149" t="s">
        <v>361</v>
      </c>
      <c r="C1616" s="51" t="s">
        <v>502</v>
      </c>
      <c r="D1616" s="5">
        <f>D1617+D1618+D1619+D1620+D1621</f>
        <v>5688.2000000000007</v>
      </c>
      <c r="E1616" s="5">
        <f t="shared" ref="E1616" si="949">E1617+E1618+E1619+E1620+E1621</f>
        <v>0</v>
      </c>
      <c r="F1616" s="5">
        <f t="shared" ref="F1616" si="950">F1617+F1618+F1619+F1620+F1621</f>
        <v>5688.2000000000007</v>
      </c>
      <c r="G1616" s="5">
        <f t="shared" ref="G1616" si="951">G1617+G1618+G1619+G1620+G1621</f>
        <v>0</v>
      </c>
      <c r="H1616" s="5">
        <f t="shared" ref="H1616" si="952">H1617+H1618+H1619+H1620+H1621</f>
        <v>0</v>
      </c>
    </row>
    <row r="1617" spans="1:8" ht="12.75" x14ac:dyDescent="0.2">
      <c r="A1617" s="209"/>
      <c r="B1617" s="149"/>
      <c r="C1617" s="122" t="s">
        <v>503</v>
      </c>
      <c r="D1617" s="6">
        <f>E1617+F1617+G1617+H1617</f>
        <v>2963.8</v>
      </c>
      <c r="E1617" s="6">
        <v>0</v>
      </c>
      <c r="F1617" s="50">
        <v>2963.8</v>
      </c>
      <c r="G1617" s="6">
        <v>0</v>
      </c>
      <c r="H1617" s="7">
        <v>0</v>
      </c>
    </row>
    <row r="1618" spans="1:8" ht="12.75" x14ac:dyDescent="0.2">
      <c r="A1618" s="209"/>
      <c r="B1618" s="149"/>
      <c r="C1618" s="122" t="s">
        <v>504</v>
      </c>
      <c r="D1618" s="6">
        <f t="shared" ref="D1618:D1621" si="953">E1618+F1618+G1618+H1618</f>
        <v>2724.4</v>
      </c>
      <c r="E1618" s="6">
        <v>0</v>
      </c>
      <c r="F1618" s="110">
        <f>2723.8+0.6</f>
        <v>2724.4</v>
      </c>
      <c r="G1618" s="6">
        <v>0</v>
      </c>
      <c r="H1618" s="7">
        <v>0</v>
      </c>
    </row>
    <row r="1619" spans="1:8" ht="12.75" x14ac:dyDescent="0.2">
      <c r="A1619" s="209"/>
      <c r="B1619" s="149"/>
      <c r="C1619" s="122" t="s">
        <v>505</v>
      </c>
      <c r="D1619" s="6">
        <f t="shared" si="953"/>
        <v>0</v>
      </c>
      <c r="E1619" s="6">
        <v>0</v>
      </c>
      <c r="F1619" s="6">
        <v>0</v>
      </c>
      <c r="G1619" s="6">
        <v>0</v>
      </c>
      <c r="H1619" s="7">
        <v>0</v>
      </c>
    </row>
    <row r="1620" spans="1:8" ht="12.75" x14ac:dyDescent="0.2">
      <c r="A1620" s="209"/>
      <c r="B1620" s="149"/>
      <c r="C1620" s="122" t="s">
        <v>506</v>
      </c>
      <c r="D1620" s="6">
        <f t="shared" si="953"/>
        <v>0</v>
      </c>
      <c r="E1620" s="6">
        <v>0</v>
      </c>
      <c r="F1620" s="6">
        <v>0</v>
      </c>
      <c r="G1620" s="6">
        <v>0</v>
      </c>
      <c r="H1620" s="7">
        <v>0</v>
      </c>
    </row>
    <row r="1621" spans="1:8" ht="50.45" customHeight="1" x14ac:dyDescent="0.2">
      <c r="A1621" s="209"/>
      <c r="B1621" s="149"/>
      <c r="C1621" s="122" t="s">
        <v>507</v>
      </c>
      <c r="D1621" s="6">
        <f t="shared" si="953"/>
        <v>0</v>
      </c>
      <c r="E1621" s="6">
        <v>0</v>
      </c>
      <c r="F1621" s="6">
        <v>0</v>
      </c>
      <c r="G1621" s="6">
        <v>0</v>
      </c>
      <c r="H1621" s="7">
        <v>0</v>
      </c>
    </row>
    <row r="1622" spans="1:8" ht="12.75" customHeight="1" x14ac:dyDescent="0.2">
      <c r="A1622" s="209" t="s">
        <v>362</v>
      </c>
      <c r="B1622" s="149" t="s">
        <v>363</v>
      </c>
      <c r="C1622" s="51" t="s">
        <v>502</v>
      </c>
      <c r="D1622" s="5">
        <f>D1623+D1624+D1625+D1626+D1627</f>
        <v>300</v>
      </c>
      <c r="E1622" s="5">
        <f t="shared" ref="E1622" si="954">E1623+E1624+E1625+E1626+E1627</f>
        <v>0</v>
      </c>
      <c r="F1622" s="5">
        <f t="shared" ref="F1622" si="955">F1623+F1624+F1625+F1626+F1627</f>
        <v>300</v>
      </c>
      <c r="G1622" s="5">
        <f t="shared" ref="G1622" si="956">G1623+G1624+G1625+G1626+G1627</f>
        <v>0</v>
      </c>
      <c r="H1622" s="5">
        <f t="shared" ref="H1622" si="957">H1623+H1624+H1625+H1626+H1627</f>
        <v>0</v>
      </c>
    </row>
    <row r="1623" spans="1:8" ht="12.75" x14ac:dyDescent="0.2">
      <c r="A1623" s="209"/>
      <c r="B1623" s="149"/>
      <c r="C1623" s="122" t="s">
        <v>503</v>
      </c>
      <c r="D1623" s="6">
        <f>E1623+F1623+G1623+H1623</f>
        <v>200</v>
      </c>
      <c r="E1623" s="6">
        <v>0</v>
      </c>
      <c r="F1623" s="110">
        <v>200</v>
      </c>
      <c r="G1623" s="6">
        <v>0</v>
      </c>
      <c r="H1623" s="7">
        <v>0</v>
      </c>
    </row>
    <row r="1624" spans="1:8" ht="12.75" x14ac:dyDescent="0.2">
      <c r="A1624" s="209"/>
      <c r="B1624" s="149"/>
      <c r="C1624" s="122" t="s">
        <v>504</v>
      </c>
      <c r="D1624" s="6">
        <f t="shared" ref="D1624:D1627" si="958">E1624+F1624+G1624+H1624</f>
        <v>100</v>
      </c>
      <c r="E1624" s="6">
        <v>0</v>
      </c>
      <c r="F1624" s="110">
        <v>100</v>
      </c>
      <c r="G1624" s="6">
        <v>0</v>
      </c>
      <c r="H1624" s="7">
        <v>0</v>
      </c>
    </row>
    <row r="1625" spans="1:8" ht="12.75" x14ac:dyDescent="0.2">
      <c r="A1625" s="209"/>
      <c r="B1625" s="149"/>
      <c r="C1625" s="122" t="s">
        <v>505</v>
      </c>
      <c r="D1625" s="6">
        <f t="shared" si="958"/>
        <v>0</v>
      </c>
      <c r="E1625" s="6">
        <v>0</v>
      </c>
      <c r="F1625" s="6">
        <v>0</v>
      </c>
      <c r="G1625" s="6">
        <v>0</v>
      </c>
      <c r="H1625" s="7">
        <v>0</v>
      </c>
    </row>
    <row r="1626" spans="1:8" ht="12.75" x14ac:dyDescent="0.2">
      <c r="A1626" s="209"/>
      <c r="B1626" s="149"/>
      <c r="C1626" s="122" t="s">
        <v>506</v>
      </c>
      <c r="D1626" s="6">
        <f t="shared" si="958"/>
        <v>0</v>
      </c>
      <c r="E1626" s="6">
        <v>0</v>
      </c>
      <c r="F1626" s="6">
        <v>0</v>
      </c>
      <c r="G1626" s="6">
        <v>0</v>
      </c>
      <c r="H1626" s="7">
        <v>0</v>
      </c>
    </row>
    <row r="1627" spans="1:8" ht="12.75" x14ac:dyDescent="0.2">
      <c r="A1627" s="209"/>
      <c r="B1627" s="149"/>
      <c r="C1627" s="122" t="s">
        <v>507</v>
      </c>
      <c r="D1627" s="6">
        <f t="shared" si="958"/>
        <v>0</v>
      </c>
      <c r="E1627" s="6">
        <v>0</v>
      </c>
      <c r="F1627" s="6">
        <v>0</v>
      </c>
      <c r="G1627" s="6">
        <v>0</v>
      </c>
      <c r="H1627" s="7">
        <v>0</v>
      </c>
    </row>
    <row r="1628" spans="1:8" ht="12.75" customHeight="1" x14ac:dyDescent="0.2">
      <c r="A1628" s="209" t="s">
        <v>364</v>
      </c>
      <c r="B1628" s="149" t="s">
        <v>365</v>
      </c>
      <c r="C1628" s="51" t="s">
        <v>502</v>
      </c>
      <c r="D1628" s="5">
        <f>D1629+D1630+D1631+D1632+D1633</f>
        <v>300</v>
      </c>
      <c r="E1628" s="5">
        <f t="shared" ref="E1628" si="959">E1629+E1630+E1631+E1632+E1633</f>
        <v>0</v>
      </c>
      <c r="F1628" s="5">
        <f t="shared" ref="F1628" si="960">F1629+F1630+F1631+F1632+F1633</f>
        <v>300</v>
      </c>
      <c r="G1628" s="5">
        <f t="shared" ref="G1628" si="961">G1629+G1630+G1631+G1632+G1633</f>
        <v>0</v>
      </c>
      <c r="H1628" s="5">
        <f t="shared" ref="H1628" si="962">H1629+H1630+H1631+H1632+H1633</f>
        <v>0</v>
      </c>
    </row>
    <row r="1629" spans="1:8" ht="12.75" x14ac:dyDescent="0.2">
      <c r="A1629" s="209"/>
      <c r="B1629" s="149"/>
      <c r="C1629" s="122" t="s">
        <v>503</v>
      </c>
      <c r="D1629" s="6">
        <f>E1629+F1629+G1629+H1629</f>
        <v>200</v>
      </c>
      <c r="E1629" s="6">
        <v>0</v>
      </c>
      <c r="F1629" s="110">
        <v>200</v>
      </c>
      <c r="G1629" s="6">
        <v>0</v>
      </c>
      <c r="H1629" s="7">
        <v>0</v>
      </c>
    </row>
    <row r="1630" spans="1:8" ht="12.75" x14ac:dyDescent="0.2">
      <c r="A1630" s="209"/>
      <c r="B1630" s="149"/>
      <c r="C1630" s="122" t="s">
        <v>504</v>
      </c>
      <c r="D1630" s="6">
        <f t="shared" ref="D1630:D1633" si="963">E1630+F1630+G1630+H1630</f>
        <v>100</v>
      </c>
      <c r="E1630" s="6">
        <v>0</v>
      </c>
      <c r="F1630" s="110">
        <v>100</v>
      </c>
      <c r="G1630" s="6">
        <v>0</v>
      </c>
      <c r="H1630" s="7">
        <v>0</v>
      </c>
    </row>
    <row r="1631" spans="1:8" ht="12.75" x14ac:dyDescent="0.2">
      <c r="A1631" s="209"/>
      <c r="B1631" s="149"/>
      <c r="C1631" s="122" t="s">
        <v>505</v>
      </c>
      <c r="D1631" s="6">
        <f t="shared" si="963"/>
        <v>0</v>
      </c>
      <c r="E1631" s="6">
        <v>0</v>
      </c>
      <c r="F1631" s="6">
        <v>0</v>
      </c>
      <c r="G1631" s="6">
        <v>0</v>
      </c>
      <c r="H1631" s="7">
        <v>0</v>
      </c>
    </row>
    <row r="1632" spans="1:8" ht="12.75" x14ac:dyDescent="0.2">
      <c r="A1632" s="209"/>
      <c r="B1632" s="149"/>
      <c r="C1632" s="122" t="s">
        <v>506</v>
      </c>
      <c r="D1632" s="6">
        <f t="shared" si="963"/>
        <v>0</v>
      </c>
      <c r="E1632" s="6">
        <v>0</v>
      </c>
      <c r="F1632" s="6">
        <v>0</v>
      </c>
      <c r="G1632" s="6">
        <v>0</v>
      </c>
      <c r="H1632" s="7">
        <v>0</v>
      </c>
    </row>
    <row r="1633" spans="1:8" ht="12.75" x14ac:dyDescent="0.2">
      <c r="A1633" s="209"/>
      <c r="B1633" s="149"/>
      <c r="C1633" s="122" t="s">
        <v>507</v>
      </c>
      <c r="D1633" s="6">
        <f t="shared" si="963"/>
        <v>0</v>
      </c>
      <c r="E1633" s="6">
        <v>0</v>
      </c>
      <c r="F1633" s="6">
        <v>0</v>
      </c>
      <c r="G1633" s="6">
        <v>0</v>
      </c>
      <c r="H1633" s="7">
        <v>0</v>
      </c>
    </row>
    <row r="1634" spans="1:8" ht="12.75" customHeight="1" x14ac:dyDescent="0.2">
      <c r="A1634" s="209" t="s">
        <v>366</v>
      </c>
      <c r="B1634" s="149" t="s">
        <v>367</v>
      </c>
      <c r="C1634" s="51" t="s">
        <v>502</v>
      </c>
      <c r="D1634" s="5">
        <f>D1635+D1636+D1637+D1638+D1639</f>
        <v>300</v>
      </c>
      <c r="E1634" s="5">
        <f t="shared" ref="E1634" si="964">E1635+E1636+E1637+E1638+E1639</f>
        <v>0</v>
      </c>
      <c r="F1634" s="5">
        <f t="shared" ref="F1634" si="965">F1635+F1636+F1637+F1638+F1639</f>
        <v>300</v>
      </c>
      <c r="G1634" s="5">
        <f t="shared" ref="G1634" si="966">G1635+G1636+G1637+G1638+G1639</f>
        <v>0</v>
      </c>
      <c r="H1634" s="5">
        <f t="shared" ref="H1634" si="967">H1635+H1636+H1637+H1638+H1639</f>
        <v>0</v>
      </c>
    </row>
    <row r="1635" spans="1:8" ht="12.75" x14ac:dyDescent="0.2">
      <c r="A1635" s="209"/>
      <c r="B1635" s="149"/>
      <c r="C1635" s="122" t="s">
        <v>503</v>
      </c>
      <c r="D1635" s="6">
        <f>E1635+F1635+G1635+H1635</f>
        <v>200</v>
      </c>
      <c r="E1635" s="6">
        <v>0</v>
      </c>
      <c r="F1635" s="110">
        <v>200</v>
      </c>
      <c r="G1635" s="6">
        <v>0</v>
      </c>
      <c r="H1635" s="7">
        <v>0</v>
      </c>
    </row>
    <row r="1636" spans="1:8" ht="12.75" x14ac:dyDescent="0.2">
      <c r="A1636" s="209"/>
      <c r="B1636" s="149"/>
      <c r="C1636" s="122" t="s">
        <v>504</v>
      </c>
      <c r="D1636" s="6">
        <f t="shared" ref="D1636:D1639" si="968">E1636+F1636+G1636+H1636</f>
        <v>100</v>
      </c>
      <c r="E1636" s="6">
        <v>0</v>
      </c>
      <c r="F1636" s="110">
        <v>100</v>
      </c>
      <c r="G1636" s="6">
        <v>0</v>
      </c>
      <c r="H1636" s="7">
        <v>0</v>
      </c>
    </row>
    <row r="1637" spans="1:8" ht="12.75" x14ac:dyDescent="0.2">
      <c r="A1637" s="209"/>
      <c r="B1637" s="149"/>
      <c r="C1637" s="122" t="s">
        <v>505</v>
      </c>
      <c r="D1637" s="6">
        <f t="shared" si="968"/>
        <v>0</v>
      </c>
      <c r="E1637" s="6">
        <v>0</v>
      </c>
      <c r="F1637" s="6">
        <v>0</v>
      </c>
      <c r="G1637" s="6">
        <v>0</v>
      </c>
      <c r="H1637" s="7">
        <v>0</v>
      </c>
    </row>
    <row r="1638" spans="1:8" ht="12.75" x14ac:dyDescent="0.2">
      <c r="A1638" s="209"/>
      <c r="B1638" s="149"/>
      <c r="C1638" s="122" t="s">
        <v>506</v>
      </c>
      <c r="D1638" s="6">
        <f t="shared" si="968"/>
        <v>0</v>
      </c>
      <c r="E1638" s="6">
        <v>0</v>
      </c>
      <c r="F1638" s="6">
        <v>0</v>
      </c>
      <c r="G1638" s="6">
        <v>0</v>
      </c>
      <c r="H1638" s="7">
        <v>0</v>
      </c>
    </row>
    <row r="1639" spans="1:8" ht="12.75" x14ac:dyDescent="0.2">
      <c r="A1639" s="209"/>
      <c r="B1639" s="149"/>
      <c r="C1639" s="122" t="s">
        <v>507</v>
      </c>
      <c r="D1639" s="6">
        <f t="shared" si="968"/>
        <v>0</v>
      </c>
      <c r="E1639" s="6">
        <v>0</v>
      </c>
      <c r="F1639" s="6">
        <v>0</v>
      </c>
      <c r="G1639" s="6">
        <v>0</v>
      </c>
      <c r="H1639" s="7">
        <v>0</v>
      </c>
    </row>
    <row r="1640" spans="1:8" ht="12.75" customHeight="1" x14ac:dyDescent="0.2">
      <c r="A1640" s="209" t="s">
        <v>368</v>
      </c>
      <c r="B1640" s="149" t="s">
        <v>369</v>
      </c>
      <c r="C1640" s="51" t="s">
        <v>502</v>
      </c>
      <c r="D1640" s="5">
        <f>D1641+D1642+D1643+D1644+D1645</f>
        <v>300</v>
      </c>
      <c r="E1640" s="5">
        <f t="shared" ref="E1640" si="969">E1641+E1642+E1643+E1644+E1645</f>
        <v>0</v>
      </c>
      <c r="F1640" s="5">
        <f t="shared" ref="F1640" si="970">F1641+F1642+F1643+F1644+F1645</f>
        <v>300</v>
      </c>
      <c r="G1640" s="5">
        <f t="shared" ref="G1640" si="971">G1641+G1642+G1643+G1644+G1645</f>
        <v>0</v>
      </c>
      <c r="H1640" s="5">
        <f t="shared" ref="H1640" si="972">H1641+H1642+H1643+H1644+H1645</f>
        <v>0</v>
      </c>
    </row>
    <row r="1641" spans="1:8" ht="12.75" x14ac:dyDescent="0.2">
      <c r="A1641" s="209"/>
      <c r="B1641" s="149"/>
      <c r="C1641" s="122" t="s">
        <v>503</v>
      </c>
      <c r="D1641" s="6">
        <f>E1641+F1641+G1641+H1641</f>
        <v>200</v>
      </c>
      <c r="E1641" s="6">
        <v>0</v>
      </c>
      <c r="F1641" s="110">
        <v>200</v>
      </c>
      <c r="G1641" s="6">
        <v>0</v>
      </c>
      <c r="H1641" s="7">
        <v>0</v>
      </c>
    </row>
    <row r="1642" spans="1:8" ht="12.75" x14ac:dyDescent="0.2">
      <c r="A1642" s="209"/>
      <c r="B1642" s="149"/>
      <c r="C1642" s="122" t="s">
        <v>504</v>
      </c>
      <c r="D1642" s="6">
        <f t="shared" ref="D1642:D1645" si="973">E1642+F1642+G1642+H1642</f>
        <v>100</v>
      </c>
      <c r="E1642" s="6">
        <v>0</v>
      </c>
      <c r="F1642" s="110">
        <v>100</v>
      </c>
      <c r="G1642" s="6">
        <v>0</v>
      </c>
      <c r="H1642" s="7">
        <v>0</v>
      </c>
    </row>
    <row r="1643" spans="1:8" ht="12.75" x14ac:dyDescent="0.2">
      <c r="A1643" s="209"/>
      <c r="B1643" s="149"/>
      <c r="C1643" s="122" t="s">
        <v>505</v>
      </c>
      <c r="D1643" s="6">
        <f t="shared" si="973"/>
        <v>0</v>
      </c>
      <c r="E1643" s="6">
        <v>0</v>
      </c>
      <c r="F1643" s="6">
        <v>0</v>
      </c>
      <c r="G1643" s="6">
        <v>0</v>
      </c>
      <c r="H1643" s="7">
        <v>0</v>
      </c>
    </row>
    <row r="1644" spans="1:8" ht="12.75" x14ac:dyDescent="0.2">
      <c r="A1644" s="209"/>
      <c r="B1644" s="149"/>
      <c r="C1644" s="122" t="s">
        <v>506</v>
      </c>
      <c r="D1644" s="6">
        <f t="shared" si="973"/>
        <v>0</v>
      </c>
      <c r="E1644" s="6">
        <v>0</v>
      </c>
      <c r="F1644" s="6">
        <v>0</v>
      </c>
      <c r="G1644" s="6">
        <v>0</v>
      </c>
      <c r="H1644" s="7">
        <v>0</v>
      </c>
    </row>
    <row r="1645" spans="1:8" ht="12.75" x14ac:dyDescent="0.2">
      <c r="A1645" s="209"/>
      <c r="B1645" s="149"/>
      <c r="C1645" s="122" t="s">
        <v>507</v>
      </c>
      <c r="D1645" s="6">
        <f t="shared" si="973"/>
        <v>0</v>
      </c>
      <c r="E1645" s="6">
        <v>0</v>
      </c>
      <c r="F1645" s="6">
        <v>0</v>
      </c>
      <c r="G1645" s="6">
        <v>0</v>
      </c>
      <c r="H1645" s="7">
        <v>0</v>
      </c>
    </row>
    <row r="1646" spans="1:8" ht="12.75" customHeight="1" x14ac:dyDescent="0.2">
      <c r="A1646" s="209" t="s">
        <v>370</v>
      </c>
      <c r="B1646" s="149" t="s">
        <v>371</v>
      </c>
      <c r="C1646" s="51" t="s">
        <v>502</v>
      </c>
      <c r="D1646" s="5">
        <f>D1647+D1648+D1649+D1650+D1651</f>
        <v>300</v>
      </c>
      <c r="E1646" s="5">
        <f t="shared" ref="E1646" si="974">E1647+E1648+E1649+E1650+E1651</f>
        <v>0</v>
      </c>
      <c r="F1646" s="5">
        <f t="shared" ref="F1646" si="975">F1647+F1648+F1649+F1650+F1651</f>
        <v>300</v>
      </c>
      <c r="G1646" s="5">
        <f t="shared" ref="G1646" si="976">G1647+G1648+G1649+G1650+G1651</f>
        <v>0</v>
      </c>
      <c r="H1646" s="5">
        <f t="shared" ref="H1646" si="977">H1647+H1648+H1649+H1650+H1651</f>
        <v>0</v>
      </c>
    </row>
    <row r="1647" spans="1:8" ht="12.75" x14ac:dyDescent="0.2">
      <c r="A1647" s="209"/>
      <c r="B1647" s="149"/>
      <c r="C1647" s="122" t="s">
        <v>503</v>
      </c>
      <c r="D1647" s="6">
        <f>E1647+F1647+G1647+H1647</f>
        <v>200</v>
      </c>
      <c r="E1647" s="6">
        <v>0</v>
      </c>
      <c r="F1647" s="110">
        <v>200</v>
      </c>
      <c r="G1647" s="6">
        <v>0</v>
      </c>
      <c r="H1647" s="7">
        <v>0</v>
      </c>
    </row>
    <row r="1648" spans="1:8" ht="12.75" x14ac:dyDescent="0.2">
      <c r="A1648" s="209"/>
      <c r="B1648" s="149"/>
      <c r="C1648" s="122" t="s">
        <v>504</v>
      </c>
      <c r="D1648" s="6">
        <f t="shared" ref="D1648:D1651" si="978">E1648+F1648+G1648+H1648</f>
        <v>100</v>
      </c>
      <c r="E1648" s="6">
        <v>0</v>
      </c>
      <c r="F1648" s="110">
        <v>100</v>
      </c>
      <c r="G1648" s="6">
        <v>0</v>
      </c>
      <c r="H1648" s="7">
        <v>0</v>
      </c>
    </row>
    <row r="1649" spans="1:8" ht="12.75" x14ac:dyDescent="0.2">
      <c r="A1649" s="209"/>
      <c r="B1649" s="149"/>
      <c r="C1649" s="122" t="s">
        <v>505</v>
      </c>
      <c r="D1649" s="6">
        <f t="shared" si="978"/>
        <v>0</v>
      </c>
      <c r="E1649" s="6">
        <v>0</v>
      </c>
      <c r="F1649" s="6">
        <v>0</v>
      </c>
      <c r="G1649" s="6">
        <v>0</v>
      </c>
      <c r="H1649" s="7">
        <v>0</v>
      </c>
    </row>
    <row r="1650" spans="1:8" ht="12.75" x14ac:dyDescent="0.2">
      <c r="A1650" s="209"/>
      <c r="B1650" s="149"/>
      <c r="C1650" s="122" t="s">
        <v>506</v>
      </c>
      <c r="D1650" s="6">
        <f t="shared" si="978"/>
        <v>0</v>
      </c>
      <c r="E1650" s="6">
        <v>0</v>
      </c>
      <c r="F1650" s="6">
        <v>0</v>
      </c>
      <c r="G1650" s="6">
        <v>0</v>
      </c>
      <c r="H1650" s="7">
        <v>0</v>
      </c>
    </row>
    <row r="1651" spans="1:8" ht="55.9" customHeight="1" x14ac:dyDescent="0.2">
      <c r="A1651" s="209"/>
      <c r="B1651" s="149"/>
      <c r="C1651" s="122" t="s">
        <v>507</v>
      </c>
      <c r="D1651" s="6">
        <f t="shared" si="978"/>
        <v>0</v>
      </c>
      <c r="E1651" s="6">
        <v>0</v>
      </c>
      <c r="F1651" s="6">
        <v>0</v>
      </c>
      <c r="G1651" s="6">
        <v>0</v>
      </c>
      <c r="H1651" s="7">
        <v>0</v>
      </c>
    </row>
    <row r="1652" spans="1:8" ht="12.75" customHeight="1" x14ac:dyDescent="0.2">
      <c r="A1652" s="209" t="s">
        <v>372</v>
      </c>
      <c r="B1652" s="149" t="s">
        <v>373</v>
      </c>
      <c r="C1652" s="51" t="s">
        <v>502</v>
      </c>
      <c r="D1652" s="5">
        <f>D1653+D1654+D1655+D1656+D1657</f>
        <v>300</v>
      </c>
      <c r="E1652" s="5">
        <f t="shared" ref="E1652" si="979">E1653+E1654+E1655+E1656+E1657</f>
        <v>0</v>
      </c>
      <c r="F1652" s="5">
        <f t="shared" ref="F1652" si="980">F1653+F1654+F1655+F1656+F1657</f>
        <v>300</v>
      </c>
      <c r="G1652" s="5">
        <f t="shared" ref="G1652" si="981">G1653+G1654+G1655+G1656+G1657</f>
        <v>0</v>
      </c>
      <c r="H1652" s="5">
        <f t="shared" ref="H1652" si="982">H1653+H1654+H1655+H1656+H1657</f>
        <v>0</v>
      </c>
    </row>
    <row r="1653" spans="1:8" ht="12.75" x14ac:dyDescent="0.2">
      <c r="A1653" s="209"/>
      <c r="B1653" s="149"/>
      <c r="C1653" s="122" t="s">
        <v>503</v>
      </c>
      <c r="D1653" s="6">
        <f>E1653+F1653+G1653+H1653</f>
        <v>200</v>
      </c>
      <c r="E1653" s="6">
        <v>0</v>
      </c>
      <c r="F1653" s="110">
        <v>200</v>
      </c>
      <c r="G1653" s="6">
        <v>0</v>
      </c>
      <c r="H1653" s="7">
        <v>0</v>
      </c>
    </row>
    <row r="1654" spans="1:8" ht="12.75" x14ac:dyDescent="0.2">
      <c r="A1654" s="209"/>
      <c r="B1654" s="149"/>
      <c r="C1654" s="122" t="s">
        <v>504</v>
      </c>
      <c r="D1654" s="6">
        <f t="shared" ref="D1654:D1657" si="983">E1654+F1654+G1654+H1654</f>
        <v>100</v>
      </c>
      <c r="E1654" s="6">
        <v>0</v>
      </c>
      <c r="F1654" s="110">
        <v>100</v>
      </c>
      <c r="G1654" s="6">
        <v>0</v>
      </c>
      <c r="H1654" s="7">
        <v>0</v>
      </c>
    </row>
    <row r="1655" spans="1:8" ht="12.75" x14ac:dyDescent="0.2">
      <c r="A1655" s="209"/>
      <c r="B1655" s="149"/>
      <c r="C1655" s="122" t="s">
        <v>505</v>
      </c>
      <c r="D1655" s="6">
        <f t="shared" si="983"/>
        <v>0</v>
      </c>
      <c r="E1655" s="6">
        <v>0</v>
      </c>
      <c r="F1655" s="6">
        <v>0</v>
      </c>
      <c r="G1655" s="6">
        <v>0</v>
      </c>
      <c r="H1655" s="7">
        <v>0</v>
      </c>
    </row>
    <row r="1656" spans="1:8" ht="12.75" x14ac:dyDescent="0.2">
      <c r="A1656" s="209"/>
      <c r="B1656" s="149"/>
      <c r="C1656" s="122" t="s">
        <v>506</v>
      </c>
      <c r="D1656" s="6">
        <f t="shared" si="983"/>
        <v>0</v>
      </c>
      <c r="E1656" s="6">
        <v>0</v>
      </c>
      <c r="F1656" s="6">
        <v>0</v>
      </c>
      <c r="G1656" s="6">
        <v>0</v>
      </c>
      <c r="H1656" s="7">
        <v>0</v>
      </c>
    </row>
    <row r="1657" spans="1:8" ht="12.75" x14ac:dyDescent="0.2">
      <c r="A1657" s="209"/>
      <c r="B1657" s="149"/>
      <c r="C1657" s="122" t="s">
        <v>507</v>
      </c>
      <c r="D1657" s="6">
        <f t="shared" si="983"/>
        <v>0</v>
      </c>
      <c r="E1657" s="6">
        <v>0</v>
      </c>
      <c r="F1657" s="6">
        <v>0</v>
      </c>
      <c r="G1657" s="6">
        <v>0</v>
      </c>
      <c r="H1657" s="7">
        <v>0</v>
      </c>
    </row>
    <row r="1658" spans="1:8" ht="12.75" customHeight="1" x14ac:dyDescent="0.2">
      <c r="A1658" s="209" t="s">
        <v>374</v>
      </c>
      <c r="B1658" s="149" t="s">
        <v>375</v>
      </c>
      <c r="C1658" s="51" t="s">
        <v>502</v>
      </c>
      <c r="D1658" s="5">
        <f>D1659+D1660+D1661+D1662+D1663</f>
        <v>300</v>
      </c>
      <c r="E1658" s="5">
        <f t="shared" ref="E1658" si="984">E1659+E1660+E1661+E1662+E1663</f>
        <v>0</v>
      </c>
      <c r="F1658" s="5">
        <f t="shared" ref="F1658" si="985">F1659+F1660+F1661+F1662+F1663</f>
        <v>300</v>
      </c>
      <c r="G1658" s="5">
        <f t="shared" ref="G1658" si="986">G1659+G1660+G1661+G1662+G1663</f>
        <v>0</v>
      </c>
      <c r="H1658" s="5">
        <f t="shared" ref="H1658" si="987">H1659+H1660+H1661+H1662+H1663</f>
        <v>0</v>
      </c>
    </row>
    <row r="1659" spans="1:8" ht="12.75" x14ac:dyDescent="0.2">
      <c r="A1659" s="209"/>
      <c r="B1659" s="149"/>
      <c r="C1659" s="122" t="s">
        <v>503</v>
      </c>
      <c r="D1659" s="6">
        <f>E1659+F1659+G1659+H1659</f>
        <v>200</v>
      </c>
      <c r="E1659" s="6">
        <v>0</v>
      </c>
      <c r="F1659" s="110">
        <v>200</v>
      </c>
      <c r="G1659" s="6">
        <v>0</v>
      </c>
      <c r="H1659" s="7">
        <v>0</v>
      </c>
    </row>
    <row r="1660" spans="1:8" ht="12.75" x14ac:dyDescent="0.2">
      <c r="A1660" s="209"/>
      <c r="B1660" s="149"/>
      <c r="C1660" s="122" t="s">
        <v>504</v>
      </c>
      <c r="D1660" s="6">
        <f t="shared" ref="D1660:D1663" si="988">E1660+F1660+G1660+H1660</f>
        <v>100</v>
      </c>
      <c r="E1660" s="6">
        <v>0</v>
      </c>
      <c r="F1660" s="110">
        <v>100</v>
      </c>
      <c r="G1660" s="6">
        <v>0</v>
      </c>
      <c r="H1660" s="7">
        <v>0</v>
      </c>
    </row>
    <row r="1661" spans="1:8" ht="12.75" x14ac:dyDescent="0.2">
      <c r="A1661" s="209"/>
      <c r="B1661" s="149"/>
      <c r="C1661" s="122" t="s">
        <v>505</v>
      </c>
      <c r="D1661" s="6">
        <f t="shared" si="988"/>
        <v>0</v>
      </c>
      <c r="E1661" s="6">
        <v>0</v>
      </c>
      <c r="F1661" s="6">
        <v>0</v>
      </c>
      <c r="G1661" s="6">
        <v>0</v>
      </c>
      <c r="H1661" s="7">
        <v>0</v>
      </c>
    </row>
    <row r="1662" spans="1:8" ht="12.75" x14ac:dyDescent="0.2">
      <c r="A1662" s="209"/>
      <c r="B1662" s="149"/>
      <c r="C1662" s="122" t="s">
        <v>506</v>
      </c>
      <c r="D1662" s="6">
        <f t="shared" si="988"/>
        <v>0</v>
      </c>
      <c r="E1662" s="6">
        <v>0</v>
      </c>
      <c r="F1662" s="6">
        <v>0</v>
      </c>
      <c r="G1662" s="6">
        <v>0</v>
      </c>
      <c r="H1662" s="7">
        <v>0</v>
      </c>
    </row>
    <row r="1663" spans="1:8" ht="12.75" x14ac:dyDescent="0.2">
      <c r="A1663" s="209"/>
      <c r="B1663" s="149"/>
      <c r="C1663" s="122" t="s">
        <v>507</v>
      </c>
      <c r="D1663" s="6">
        <f t="shared" si="988"/>
        <v>0</v>
      </c>
      <c r="E1663" s="6">
        <v>0</v>
      </c>
      <c r="F1663" s="6">
        <v>0</v>
      </c>
      <c r="G1663" s="6">
        <v>0</v>
      </c>
      <c r="H1663" s="7">
        <v>0</v>
      </c>
    </row>
    <row r="1664" spans="1:8" ht="12.75" customHeight="1" x14ac:dyDescent="0.2">
      <c r="A1664" s="209" t="s">
        <v>376</v>
      </c>
      <c r="B1664" s="149" t="s">
        <v>377</v>
      </c>
      <c r="C1664" s="51" t="s">
        <v>502</v>
      </c>
      <c r="D1664" s="5">
        <f>D1665+D1666+D1667+D1668+D1669</f>
        <v>300</v>
      </c>
      <c r="E1664" s="5">
        <f t="shared" ref="E1664" si="989">E1665+E1666+E1667+E1668+E1669</f>
        <v>0</v>
      </c>
      <c r="F1664" s="5">
        <f t="shared" ref="F1664" si="990">F1665+F1666+F1667+F1668+F1669</f>
        <v>300</v>
      </c>
      <c r="G1664" s="5">
        <f t="shared" ref="G1664" si="991">G1665+G1666+G1667+G1668+G1669</f>
        <v>0</v>
      </c>
      <c r="H1664" s="5">
        <f t="shared" ref="H1664" si="992">H1665+H1666+H1667+H1668+H1669</f>
        <v>0</v>
      </c>
    </row>
    <row r="1665" spans="1:8" ht="12.75" x14ac:dyDescent="0.2">
      <c r="A1665" s="209"/>
      <c r="B1665" s="149"/>
      <c r="C1665" s="122" t="s">
        <v>503</v>
      </c>
      <c r="D1665" s="6">
        <f>E1665+F1665+G1665+H1665</f>
        <v>200</v>
      </c>
      <c r="E1665" s="6">
        <v>0</v>
      </c>
      <c r="F1665" s="110">
        <v>200</v>
      </c>
      <c r="G1665" s="6">
        <v>0</v>
      </c>
      <c r="H1665" s="7">
        <v>0</v>
      </c>
    </row>
    <row r="1666" spans="1:8" ht="12.75" x14ac:dyDescent="0.2">
      <c r="A1666" s="209"/>
      <c r="B1666" s="149"/>
      <c r="C1666" s="122" t="s">
        <v>504</v>
      </c>
      <c r="D1666" s="6">
        <f t="shared" ref="D1666:D1669" si="993">E1666+F1666+G1666+H1666</f>
        <v>100</v>
      </c>
      <c r="E1666" s="6">
        <v>0</v>
      </c>
      <c r="F1666" s="110">
        <v>100</v>
      </c>
      <c r="G1666" s="6">
        <v>0</v>
      </c>
      <c r="H1666" s="7">
        <v>0</v>
      </c>
    </row>
    <row r="1667" spans="1:8" ht="12.75" x14ac:dyDescent="0.2">
      <c r="A1667" s="209"/>
      <c r="B1667" s="149"/>
      <c r="C1667" s="122" t="s">
        <v>505</v>
      </c>
      <c r="D1667" s="6">
        <f t="shared" si="993"/>
        <v>0</v>
      </c>
      <c r="E1667" s="6">
        <v>0</v>
      </c>
      <c r="F1667" s="6">
        <v>0</v>
      </c>
      <c r="G1667" s="6">
        <v>0</v>
      </c>
      <c r="H1667" s="7">
        <v>0</v>
      </c>
    </row>
    <row r="1668" spans="1:8" ht="12.75" x14ac:dyDescent="0.2">
      <c r="A1668" s="209"/>
      <c r="B1668" s="149"/>
      <c r="C1668" s="122" t="s">
        <v>506</v>
      </c>
      <c r="D1668" s="6">
        <f t="shared" si="993"/>
        <v>0</v>
      </c>
      <c r="E1668" s="6">
        <v>0</v>
      </c>
      <c r="F1668" s="6">
        <v>0</v>
      </c>
      <c r="G1668" s="6">
        <v>0</v>
      </c>
      <c r="H1668" s="7">
        <v>0</v>
      </c>
    </row>
    <row r="1669" spans="1:8" ht="12.75" x14ac:dyDescent="0.2">
      <c r="A1669" s="209"/>
      <c r="B1669" s="149"/>
      <c r="C1669" s="122" t="s">
        <v>507</v>
      </c>
      <c r="D1669" s="6">
        <f t="shared" si="993"/>
        <v>0</v>
      </c>
      <c r="E1669" s="6">
        <v>0</v>
      </c>
      <c r="F1669" s="6">
        <v>0</v>
      </c>
      <c r="G1669" s="6">
        <v>0</v>
      </c>
      <c r="H1669" s="7">
        <v>0</v>
      </c>
    </row>
    <row r="1670" spans="1:8" ht="12.75" customHeight="1" x14ac:dyDescent="0.2">
      <c r="A1670" s="209" t="s">
        <v>378</v>
      </c>
      <c r="B1670" s="149" t="s">
        <v>379</v>
      </c>
      <c r="C1670" s="51" t="s">
        <v>502</v>
      </c>
      <c r="D1670" s="5">
        <f>D1671+D1672+D1673+D1674+D1675</f>
        <v>300</v>
      </c>
      <c r="E1670" s="5">
        <f t="shared" ref="E1670" si="994">E1671+E1672+E1673+E1674+E1675</f>
        <v>0</v>
      </c>
      <c r="F1670" s="5">
        <f t="shared" ref="F1670" si="995">F1671+F1672+F1673+F1674+F1675</f>
        <v>300</v>
      </c>
      <c r="G1670" s="5">
        <f t="shared" ref="G1670" si="996">G1671+G1672+G1673+G1674+G1675</f>
        <v>0</v>
      </c>
      <c r="H1670" s="5">
        <f t="shared" ref="H1670" si="997">H1671+H1672+H1673+H1674+H1675</f>
        <v>0</v>
      </c>
    </row>
    <row r="1671" spans="1:8" ht="12.75" x14ac:dyDescent="0.2">
      <c r="A1671" s="209"/>
      <c r="B1671" s="149"/>
      <c r="C1671" s="122" t="s">
        <v>503</v>
      </c>
      <c r="D1671" s="6">
        <f>E1671+F1671+G1671+H1671</f>
        <v>200</v>
      </c>
      <c r="E1671" s="6">
        <v>0</v>
      </c>
      <c r="F1671" s="110">
        <v>200</v>
      </c>
      <c r="G1671" s="6">
        <v>0</v>
      </c>
      <c r="H1671" s="7">
        <v>0</v>
      </c>
    </row>
    <row r="1672" spans="1:8" ht="12.75" x14ac:dyDescent="0.2">
      <c r="A1672" s="209"/>
      <c r="B1672" s="149"/>
      <c r="C1672" s="122" t="s">
        <v>504</v>
      </c>
      <c r="D1672" s="6">
        <f t="shared" ref="D1672:D1675" si="998">E1672+F1672+G1672+H1672</f>
        <v>100</v>
      </c>
      <c r="E1672" s="6">
        <v>0</v>
      </c>
      <c r="F1672" s="110">
        <v>100</v>
      </c>
      <c r="G1672" s="6">
        <v>0</v>
      </c>
      <c r="H1672" s="7">
        <v>0</v>
      </c>
    </row>
    <row r="1673" spans="1:8" ht="12.75" x14ac:dyDescent="0.2">
      <c r="A1673" s="209"/>
      <c r="B1673" s="149"/>
      <c r="C1673" s="122" t="s">
        <v>505</v>
      </c>
      <c r="D1673" s="6">
        <f t="shared" si="998"/>
        <v>0</v>
      </c>
      <c r="E1673" s="6">
        <v>0</v>
      </c>
      <c r="F1673" s="6">
        <v>0</v>
      </c>
      <c r="G1673" s="6">
        <v>0</v>
      </c>
      <c r="H1673" s="7">
        <v>0</v>
      </c>
    </row>
    <row r="1674" spans="1:8" ht="12.75" x14ac:dyDescent="0.2">
      <c r="A1674" s="209"/>
      <c r="B1674" s="149"/>
      <c r="C1674" s="122" t="s">
        <v>506</v>
      </c>
      <c r="D1674" s="6">
        <f t="shared" si="998"/>
        <v>0</v>
      </c>
      <c r="E1674" s="6">
        <v>0</v>
      </c>
      <c r="F1674" s="6">
        <v>0</v>
      </c>
      <c r="G1674" s="6">
        <v>0</v>
      </c>
      <c r="H1674" s="7">
        <v>0</v>
      </c>
    </row>
    <row r="1675" spans="1:8" ht="12.75" x14ac:dyDescent="0.2">
      <c r="A1675" s="209"/>
      <c r="B1675" s="149"/>
      <c r="C1675" s="122" t="s">
        <v>507</v>
      </c>
      <c r="D1675" s="6">
        <f t="shared" si="998"/>
        <v>0</v>
      </c>
      <c r="E1675" s="6">
        <v>0</v>
      </c>
      <c r="F1675" s="6">
        <v>0</v>
      </c>
      <c r="G1675" s="6">
        <v>0</v>
      </c>
      <c r="H1675" s="7">
        <v>0</v>
      </c>
    </row>
    <row r="1676" spans="1:8" ht="12.75" customHeight="1" x14ac:dyDescent="0.2">
      <c r="A1676" s="209" t="s">
        <v>380</v>
      </c>
      <c r="B1676" s="149" t="s">
        <v>137</v>
      </c>
      <c r="C1676" s="51" t="s">
        <v>502</v>
      </c>
      <c r="D1676" s="5">
        <f>D1677+D1678+D1679+D1680+D1681</f>
        <v>300</v>
      </c>
      <c r="E1676" s="5">
        <f t="shared" ref="E1676" si="999">E1677+E1678+E1679+E1680+E1681</f>
        <v>0</v>
      </c>
      <c r="F1676" s="5">
        <f t="shared" ref="F1676" si="1000">F1677+F1678+F1679+F1680+F1681</f>
        <v>300</v>
      </c>
      <c r="G1676" s="5">
        <f t="shared" ref="G1676" si="1001">G1677+G1678+G1679+G1680+G1681</f>
        <v>0</v>
      </c>
      <c r="H1676" s="5">
        <f t="shared" ref="H1676" si="1002">H1677+H1678+H1679+H1680+H1681</f>
        <v>0</v>
      </c>
    </row>
    <row r="1677" spans="1:8" ht="12.75" x14ac:dyDescent="0.2">
      <c r="A1677" s="209"/>
      <c r="B1677" s="149"/>
      <c r="C1677" s="122" t="s">
        <v>503</v>
      </c>
      <c r="D1677" s="6">
        <f>E1677+F1677+G1677+H1677</f>
        <v>200</v>
      </c>
      <c r="E1677" s="6">
        <v>0</v>
      </c>
      <c r="F1677" s="110">
        <v>200</v>
      </c>
      <c r="G1677" s="6">
        <v>0</v>
      </c>
      <c r="H1677" s="7">
        <v>0</v>
      </c>
    </row>
    <row r="1678" spans="1:8" ht="12.75" x14ac:dyDescent="0.2">
      <c r="A1678" s="209"/>
      <c r="B1678" s="149"/>
      <c r="C1678" s="122" t="s">
        <v>504</v>
      </c>
      <c r="D1678" s="6">
        <f t="shared" ref="D1678:D1681" si="1003">E1678+F1678+G1678+H1678</f>
        <v>100</v>
      </c>
      <c r="E1678" s="6">
        <v>0</v>
      </c>
      <c r="F1678" s="110">
        <v>100</v>
      </c>
      <c r="G1678" s="6">
        <v>0</v>
      </c>
      <c r="H1678" s="7">
        <v>0</v>
      </c>
    </row>
    <row r="1679" spans="1:8" ht="12.75" x14ac:dyDescent="0.2">
      <c r="A1679" s="209"/>
      <c r="B1679" s="149"/>
      <c r="C1679" s="122" t="s">
        <v>505</v>
      </c>
      <c r="D1679" s="6">
        <f t="shared" si="1003"/>
        <v>0</v>
      </c>
      <c r="E1679" s="6">
        <v>0</v>
      </c>
      <c r="F1679" s="6">
        <v>0</v>
      </c>
      <c r="G1679" s="6">
        <v>0</v>
      </c>
      <c r="H1679" s="7">
        <v>0</v>
      </c>
    </row>
    <row r="1680" spans="1:8" ht="12.75" x14ac:dyDescent="0.2">
      <c r="A1680" s="209"/>
      <c r="B1680" s="149"/>
      <c r="C1680" s="122" t="s">
        <v>506</v>
      </c>
      <c r="D1680" s="6">
        <f t="shared" si="1003"/>
        <v>0</v>
      </c>
      <c r="E1680" s="6">
        <v>0</v>
      </c>
      <c r="F1680" s="6">
        <v>0</v>
      </c>
      <c r="G1680" s="6">
        <v>0</v>
      </c>
      <c r="H1680" s="7">
        <v>0</v>
      </c>
    </row>
    <row r="1681" spans="1:8" ht="12.75" x14ac:dyDescent="0.2">
      <c r="A1681" s="209"/>
      <c r="B1681" s="149"/>
      <c r="C1681" s="122" t="s">
        <v>507</v>
      </c>
      <c r="D1681" s="6">
        <f t="shared" si="1003"/>
        <v>0</v>
      </c>
      <c r="E1681" s="6">
        <v>0</v>
      </c>
      <c r="F1681" s="6">
        <v>0</v>
      </c>
      <c r="G1681" s="6">
        <v>0</v>
      </c>
      <c r="H1681" s="7">
        <v>0</v>
      </c>
    </row>
    <row r="1682" spans="1:8" ht="12.75" customHeight="1" x14ac:dyDescent="0.2">
      <c r="A1682" s="209" t="s">
        <v>138</v>
      </c>
      <c r="B1682" s="149" t="s">
        <v>139</v>
      </c>
      <c r="C1682" s="51" t="s">
        <v>502</v>
      </c>
      <c r="D1682" s="5">
        <f>D1683+D1684+D1685+D1686+D1687</f>
        <v>300</v>
      </c>
      <c r="E1682" s="5">
        <f t="shared" ref="E1682" si="1004">E1683+E1684+E1685+E1686+E1687</f>
        <v>0</v>
      </c>
      <c r="F1682" s="5">
        <f t="shared" ref="F1682" si="1005">F1683+F1684+F1685+F1686+F1687</f>
        <v>300</v>
      </c>
      <c r="G1682" s="5">
        <f t="shared" ref="G1682" si="1006">G1683+G1684+G1685+G1686+G1687</f>
        <v>0</v>
      </c>
      <c r="H1682" s="5">
        <f t="shared" ref="H1682" si="1007">H1683+H1684+H1685+H1686+H1687</f>
        <v>0</v>
      </c>
    </row>
    <row r="1683" spans="1:8" ht="12.75" x14ac:dyDescent="0.2">
      <c r="A1683" s="209"/>
      <c r="B1683" s="149"/>
      <c r="C1683" s="122" t="s">
        <v>503</v>
      </c>
      <c r="D1683" s="6">
        <f>E1683+F1683+G1683+H1683</f>
        <v>200</v>
      </c>
      <c r="E1683" s="6">
        <v>0</v>
      </c>
      <c r="F1683" s="110">
        <v>200</v>
      </c>
      <c r="G1683" s="6">
        <v>0</v>
      </c>
      <c r="H1683" s="7">
        <v>0</v>
      </c>
    </row>
    <row r="1684" spans="1:8" ht="12.75" x14ac:dyDescent="0.2">
      <c r="A1684" s="209"/>
      <c r="B1684" s="149"/>
      <c r="C1684" s="122" t="s">
        <v>504</v>
      </c>
      <c r="D1684" s="6">
        <f t="shared" ref="D1684:D1687" si="1008">E1684+F1684+G1684+H1684</f>
        <v>100</v>
      </c>
      <c r="E1684" s="6">
        <v>0</v>
      </c>
      <c r="F1684" s="110">
        <v>100</v>
      </c>
      <c r="G1684" s="6">
        <v>0</v>
      </c>
      <c r="H1684" s="7">
        <v>0</v>
      </c>
    </row>
    <row r="1685" spans="1:8" ht="12.75" x14ac:dyDescent="0.2">
      <c r="A1685" s="209"/>
      <c r="B1685" s="149"/>
      <c r="C1685" s="122" t="s">
        <v>505</v>
      </c>
      <c r="D1685" s="6">
        <f t="shared" si="1008"/>
        <v>0</v>
      </c>
      <c r="E1685" s="6">
        <v>0</v>
      </c>
      <c r="F1685" s="6">
        <v>0</v>
      </c>
      <c r="G1685" s="6">
        <v>0</v>
      </c>
      <c r="H1685" s="7">
        <v>0</v>
      </c>
    </row>
    <row r="1686" spans="1:8" ht="12.75" x14ac:dyDescent="0.2">
      <c r="A1686" s="209"/>
      <c r="B1686" s="149"/>
      <c r="C1686" s="122" t="s">
        <v>506</v>
      </c>
      <c r="D1686" s="6">
        <f t="shared" si="1008"/>
        <v>0</v>
      </c>
      <c r="E1686" s="6">
        <v>0</v>
      </c>
      <c r="F1686" s="6">
        <v>0</v>
      </c>
      <c r="G1686" s="6">
        <v>0</v>
      </c>
      <c r="H1686" s="7">
        <v>0</v>
      </c>
    </row>
    <row r="1687" spans="1:8" ht="12.75" x14ac:dyDescent="0.2">
      <c r="A1687" s="209"/>
      <c r="B1687" s="149"/>
      <c r="C1687" s="122" t="s">
        <v>507</v>
      </c>
      <c r="D1687" s="6">
        <f t="shared" si="1008"/>
        <v>0</v>
      </c>
      <c r="E1687" s="6">
        <v>0</v>
      </c>
      <c r="F1687" s="6">
        <v>0</v>
      </c>
      <c r="G1687" s="6">
        <v>0</v>
      </c>
      <c r="H1687" s="7">
        <v>0</v>
      </c>
    </row>
    <row r="1688" spans="1:8" ht="12.75" customHeight="1" x14ac:dyDescent="0.2">
      <c r="A1688" s="209" t="s">
        <v>140</v>
      </c>
      <c r="B1688" s="149" t="s">
        <v>141</v>
      </c>
      <c r="C1688" s="51" t="s">
        <v>502</v>
      </c>
      <c r="D1688" s="5">
        <f>D1689+D1690+D1691+D1692+D1693</f>
        <v>300</v>
      </c>
      <c r="E1688" s="5">
        <f t="shared" ref="E1688" si="1009">E1689+E1690+E1691+E1692+E1693</f>
        <v>0</v>
      </c>
      <c r="F1688" s="5">
        <f t="shared" ref="F1688" si="1010">F1689+F1690+F1691+F1692+F1693</f>
        <v>300</v>
      </c>
      <c r="G1688" s="5">
        <f t="shared" ref="G1688" si="1011">G1689+G1690+G1691+G1692+G1693</f>
        <v>0</v>
      </c>
      <c r="H1688" s="5">
        <f t="shared" ref="H1688" si="1012">H1689+H1690+H1691+H1692+H1693</f>
        <v>0</v>
      </c>
    </row>
    <row r="1689" spans="1:8" ht="12.75" x14ac:dyDescent="0.2">
      <c r="A1689" s="209"/>
      <c r="B1689" s="149"/>
      <c r="C1689" s="122" t="s">
        <v>503</v>
      </c>
      <c r="D1689" s="6">
        <f>E1689+F1689+G1689+H1689</f>
        <v>200</v>
      </c>
      <c r="E1689" s="6">
        <v>0</v>
      </c>
      <c r="F1689" s="110">
        <v>200</v>
      </c>
      <c r="G1689" s="6">
        <v>0</v>
      </c>
      <c r="H1689" s="7">
        <v>0</v>
      </c>
    </row>
    <row r="1690" spans="1:8" ht="12.75" x14ac:dyDescent="0.2">
      <c r="A1690" s="209"/>
      <c r="B1690" s="149"/>
      <c r="C1690" s="122" t="s">
        <v>504</v>
      </c>
      <c r="D1690" s="6">
        <f t="shared" ref="D1690:D1693" si="1013">E1690+F1690+G1690+H1690</f>
        <v>100</v>
      </c>
      <c r="E1690" s="6">
        <v>0</v>
      </c>
      <c r="F1690" s="110">
        <v>100</v>
      </c>
      <c r="G1690" s="6">
        <v>0</v>
      </c>
      <c r="H1690" s="7">
        <v>0</v>
      </c>
    </row>
    <row r="1691" spans="1:8" ht="12.75" x14ac:dyDescent="0.2">
      <c r="A1691" s="209"/>
      <c r="B1691" s="149"/>
      <c r="C1691" s="122" t="s">
        <v>505</v>
      </c>
      <c r="D1691" s="6">
        <f t="shared" si="1013"/>
        <v>0</v>
      </c>
      <c r="E1691" s="6">
        <v>0</v>
      </c>
      <c r="F1691" s="6">
        <v>0</v>
      </c>
      <c r="G1691" s="6">
        <v>0</v>
      </c>
      <c r="H1691" s="7">
        <v>0</v>
      </c>
    </row>
    <row r="1692" spans="1:8" ht="12.75" x14ac:dyDescent="0.2">
      <c r="A1692" s="209"/>
      <c r="B1692" s="149"/>
      <c r="C1692" s="122" t="s">
        <v>506</v>
      </c>
      <c r="D1692" s="6">
        <f t="shared" si="1013"/>
        <v>0</v>
      </c>
      <c r="E1692" s="6">
        <v>0</v>
      </c>
      <c r="F1692" s="6">
        <v>0</v>
      </c>
      <c r="G1692" s="6">
        <v>0</v>
      </c>
      <c r="H1692" s="7">
        <v>0</v>
      </c>
    </row>
    <row r="1693" spans="1:8" ht="12.75" x14ac:dyDescent="0.2">
      <c r="A1693" s="209"/>
      <c r="B1693" s="149"/>
      <c r="C1693" s="122" t="s">
        <v>507</v>
      </c>
      <c r="D1693" s="6">
        <f t="shared" si="1013"/>
        <v>0</v>
      </c>
      <c r="E1693" s="6">
        <v>0</v>
      </c>
      <c r="F1693" s="6">
        <v>0</v>
      </c>
      <c r="G1693" s="6">
        <v>0</v>
      </c>
      <c r="H1693" s="7">
        <v>0</v>
      </c>
    </row>
    <row r="1694" spans="1:8" ht="12.75" customHeight="1" x14ac:dyDescent="0.2">
      <c r="A1694" s="209" t="s">
        <v>142</v>
      </c>
      <c r="B1694" s="149" t="s">
        <v>143</v>
      </c>
      <c r="C1694" s="51" t="s">
        <v>502</v>
      </c>
      <c r="D1694" s="5">
        <f>D1695+D1696+D1697+D1698+D1699</f>
        <v>300</v>
      </c>
      <c r="E1694" s="5">
        <f t="shared" ref="E1694" si="1014">E1695+E1696+E1697+E1698+E1699</f>
        <v>0</v>
      </c>
      <c r="F1694" s="5">
        <f t="shared" ref="F1694" si="1015">F1695+F1696+F1697+F1698+F1699</f>
        <v>300</v>
      </c>
      <c r="G1694" s="5">
        <f t="shared" ref="G1694" si="1016">G1695+G1696+G1697+G1698+G1699</f>
        <v>0</v>
      </c>
      <c r="H1694" s="5">
        <f t="shared" ref="H1694" si="1017">H1695+H1696+H1697+H1698+H1699</f>
        <v>0</v>
      </c>
    </row>
    <row r="1695" spans="1:8" ht="12.75" x14ac:dyDescent="0.2">
      <c r="A1695" s="209"/>
      <c r="B1695" s="149"/>
      <c r="C1695" s="122" t="s">
        <v>503</v>
      </c>
      <c r="D1695" s="6">
        <f>E1695+F1695+G1695+H1695</f>
        <v>200</v>
      </c>
      <c r="E1695" s="6">
        <v>0</v>
      </c>
      <c r="F1695" s="110">
        <v>200</v>
      </c>
      <c r="G1695" s="6">
        <v>0</v>
      </c>
      <c r="H1695" s="7">
        <v>0</v>
      </c>
    </row>
    <row r="1696" spans="1:8" ht="12.75" x14ac:dyDescent="0.2">
      <c r="A1696" s="209"/>
      <c r="B1696" s="149"/>
      <c r="C1696" s="122" t="s">
        <v>504</v>
      </c>
      <c r="D1696" s="6">
        <f t="shared" ref="D1696:D1699" si="1018">E1696+F1696+G1696+H1696</f>
        <v>100</v>
      </c>
      <c r="E1696" s="6">
        <v>0</v>
      </c>
      <c r="F1696" s="110">
        <v>100</v>
      </c>
      <c r="G1696" s="6">
        <v>0</v>
      </c>
      <c r="H1696" s="7">
        <v>0</v>
      </c>
    </row>
    <row r="1697" spans="1:8" ht="12.75" x14ac:dyDescent="0.2">
      <c r="A1697" s="209"/>
      <c r="B1697" s="149"/>
      <c r="C1697" s="122" t="s">
        <v>505</v>
      </c>
      <c r="D1697" s="6">
        <f t="shared" si="1018"/>
        <v>0</v>
      </c>
      <c r="E1697" s="6">
        <v>0</v>
      </c>
      <c r="F1697" s="6">
        <v>0</v>
      </c>
      <c r="G1697" s="6">
        <v>0</v>
      </c>
      <c r="H1697" s="7">
        <v>0</v>
      </c>
    </row>
    <row r="1698" spans="1:8" ht="12.75" x14ac:dyDescent="0.2">
      <c r="A1698" s="209"/>
      <c r="B1698" s="149"/>
      <c r="C1698" s="122" t="s">
        <v>506</v>
      </c>
      <c r="D1698" s="6">
        <f t="shared" si="1018"/>
        <v>0</v>
      </c>
      <c r="E1698" s="6">
        <v>0</v>
      </c>
      <c r="F1698" s="6">
        <v>0</v>
      </c>
      <c r="G1698" s="6">
        <v>0</v>
      </c>
      <c r="H1698" s="7">
        <v>0</v>
      </c>
    </row>
    <row r="1699" spans="1:8" ht="12.75" x14ac:dyDescent="0.2">
      <c r="A1699" s="209"/>
      <c r="B1699" s="149"/>
      <c r="C1699" s="122" t="s">
        <v>507</v>
      </c>
      <c r="D1699" s="6">
        <f t="shared" si="1018"/>
        <v>0</v>
      </c>
      <c r="E1699" s="6">
        <v>0</v>
      </c>
      <c r="F1699" s="6">
        <v>0</v>
      </c>
      <c r="G1699" s="6">
        <v>0</v>
      </c>
      <c r="H1699" s="7">
        <v>0</v>
      </c>
    </row>
    <row r="1700" spans="1:8" ht="12.75" customHeight="1" x14ac:dyDescent="0.2">
      <c r="A1700" s="209" t="s">
        <v>144</v>
      </c>
      <c r="B1700" s="149" t="s">
        <v>145</v>
      </c>
      <c r="C1700" s="51" t="s">
        <v>502</v>
      </c>
      <c r="D1700" s="5">
        <f>D1701+D1702+D1703+D1704+D1705</f>
        <v>300</v>
      </c>
      <c r="E1700" s="5">
        <f t="shared" ref="E1700" si="1019">E1701+E1702+E1703+E1704+E1705</f>
        <v>0</v>
      </c>
      <c r="F1700" s="5">
        <f t="shared" ref="F1700" si="1020">F1701+F1702+F1703+F1704+F1705</f>
        <v>300</v>
      </c>
      <c r="G1700" s="5">
        <f t="shared" ref="G1700" si="1021">G1701+G1702+G1703+G1704+G1705</f>
        <v>0</v>
      </c>
      <c r="H1700" s="5">
        <f t="shared" ref="H1700" si="1022">H1701+H1702+H1703+H1704+H1705</f>
        <v>0</v>
      </c>
    </row>
    <row r="1701" spans="1:8" ht="12.75" x14ac:dyDescent="0.2">
      <c r="A1701" s="209"/>
      <c r="B1701" s="149"/>
      <c r="C1701" s="122" t="s">
        <v>503</v>
      </c>
      <c r="D1701" s="6">
        <f>E1701+F1701+G1701+H1701</f>
        <v>200</v>
      </c>
      <c r="E1701" s="6">
        <v>0</v>
      </c>
      <c r="F1701" s="110">
        <v>200</v>
      </c>
      <c r="G1701" s="6">
        <v>0</v>
      </c>
      <c r="H1701" s="7">
        <v>0</v>
      </c>
    </row>
    <row r="1702" spans="1:8" ht="12.75" x14ac:dyDescent="0.2">
      <c r="A1702" s="209"/>
      <c r="B1702" s="149"/>
      <c r="C1702" s="122" t="s">
        <v>504</v>
      </c>
      <c r="D1702" s="6">
        <f t="shared" ref="D1702:D1705" si="1023">E1702+F1702+G1702+H1702</f>
        <v>100</v>
      </c>
      <c r="E1702" s="6">
        <v>0</v>
      </c>
      <c r="F1702" s="110">
        <v>100</v>
      </c>
      <c r="G1702" s="6">
        <v>0</v>
      </c>
      <c r="H1702" s="7">
        <v>0</v>
      </c>
    </row>
    <row r="1703" spans="1:8" ht="12.75" x14ac:dyDescent="0.2">
      <c r="A1703" s="209"/>
      <c r="B1703" s="149"/>
      <c r="C1703" s="122" t="s">
        <v>505</v>
      </c>
      <c r="D1703" s="6">
        <f t="shared" si="1023"/>
        <v>0</v>
      </c>
      <c r="E1703" s="6">
        <v>0</v>
      </c>
      <c r="F1703" s="6">
        <v>0</v>
      </c>
      <c r="G1703" s="6">
        <v>0</v>
      </c>
      <c r="H1703" s="7">
        <v>0</v>
      </c>
    </row>
    <row r="1704" spans="1:8" ht="12.75" x14ac:dyDescent="0.2">
      <c r="A1704" s="209"/>
      <c r="B1704" s="149"/>
      <c r="C1704" s="122" t="s">
        <v>506</v>
      </c>
      <c r="D1704" s="6">
        <f t="shared" si="1023"/>
        <v>0</v>
      </c>
      <c r="E1704" s="6">
        <v>0</v>
      </c>
      <c r="F1704" s="6">
        <v>0</v>
      </c>
      <c r="G1704" s="6">
        <v>0</v>
      </c>
      <c r="H1704" s="7">
        <v>0</v>
      </c>
    </row>
    <row r="1705" spans="1:8" ht="12.75" x14ac:dyDescent="0.2">
      <c r="A1705" s="209"/>
      <c r="B1705" s="149"/>
      <c r="C1705" s="122" t="s">
        <v>507</v>
      </c>
      <c r="D1705" s="6">
        <f t="shared" si="1023"/>
        <v>0</v>
      </c>
      <c r="E1705" s="6">
        <v>0</v>
      </c>
      <c r="F1705" s="6">
        <v>0</v>
      </c>
      <c r="G1705" s="6">
        <v>0</v>
      </c>
      <c r="H1705" s="7">
        <v>0</v>
      </c>
    </row>
    <row r="1706" spans="1:8" ht="12.75" customHeight="1" x14ac:dyDescent="0.2">
      <c r="A1706" s="209" t="s">
        <v>722</v>
      </c>
      <c r="B1706" s="149" t="s">
        <v>795</v>
      </c>
      <c r="C1706" s="51" t="s">
        <v>502</v>
      </c>
      <c r="D1706" s="5">
        <f>D1707+D1708+D1709+D1710+D1711</f>
        <v>200</v>
      </c>
      <c r="E1706" s="5">
        <f t="shared" ref="E1706" si="1024">E1707+E1708+E1709+E1710+E1711</f>
        <v>0</v>
      </c>
      <c r="F1706" s="5">
        <f t="shared" ref="F1706" si="1025">F1707+F1708+F1709+F1710+F1711</f>
        <v>200</v>
      </c>
      <c r="G1706" s="5">
        <f t="shared" ref="G1706" si="1026">G1707+G1708+G1709+G1710+G1711</f>
        <v>0</v>
      </c>
      <c r="H1706" s="5">
        <f t="shared" ref="H1706" si="1027">H1707+H1708+H1709+H1710+H1711</f>
        <v>0</v>
      </c>
    </row>
    <row r="1707" spans="1:8" ht="12.75" x14ac:dyDescent="0.2">
      <c r="A1707" s="209"/>
      <c r="B1707" s="149"/>
      <c r="C1707" s="122" t="s">
        <v>503</v>
      </c>
      <c r="D1707" s="6">
        <f>E1707+F1707+G1707+H1707</f>
        <v>0</v>
      </c>
      <c r="E1707" s="6">
        <v>0</v>
      </c>
      <c r="F1707" s="6">
        <v>0</v>
      </c>
      <c r="G1707" s="6">
        <v>0</v>
      </c>
      <c r="H1707" s="7">
        <v>0</v>
      </c>
    </row>
    <row r="1708" spans="1:8" ht="12.75" x14ac:dyDescent="0.2">
      <c r="A1708" s="209"/>
      <c r="B1708" s="149"/>
      <c r="C1708" s="122" t="s">
        <v>504</v>
      </c>
      <c r="D1708" s="6">
        <f t="shared" ref="D1708:D1711" si="1028">E1708+F1708+G1708+H1708</f>
        <v>200</v>
      </c>
      <c r="E1708" s="6">
        <v>0</v>
      </c>
      <c r="F1708" s="110">
        <v>200</v>
      </c>
      <c r="G1708" s="6">
        <v>0</v>
      </c>
      <c r="H1708" s="7">
        <v>0</v>
      </c>
    </row>
    <row r="1709" spans="1:8" ht="12.75" x14ac:dyDescent="0.2">
      <c r="A1709" s="209"/>
      <c r="B1709" s="149"/>
      <c r="C1709" s="122" t="s">
        <v>505</v>
      </c>
      <c r="D1709" s="6">
        <f t="shared" si="1028"/>
        <v>0</v>
      </c>
      <c r="E1709" s="6">
        <v>0</v>
      </c>
      <c r="F1709" s="6">
        <v>0</v>
      </c>
      <c r="G1709" s="6">
        <v>0</v>
      </c>
      <c r="H1709" s="7">
        <v>0</v>
      </c>
    </row>
    <row r="1710" spans="1:8" ht="12.75" x14ac:dyDescent="0.2">
      <c r="A1710" s="209"/>
      <c r="B1710" s="149"/>
      <c r="C1710" s="122" t="s">
        <v>506</v>
      </c>
      <c r="D1710" s="6">
        <f t="shared" si="1028"/>
        <v>0</v>
      </c>
      <c r="E1710" s="6">
        <v>0</v>
      </c>
      <c r="F1710" s="6">
        <v>0</v>
      </c>
      <c r="G1710" s="6">
        <v>0</v>
      </c>
      <c r="H1710" s="7">
        <v>0</v>
      </c>
    </row>
    <row r="1711" spans="1:8" ht="55.9" customHeight="1" x14ac:dyDescent="0.2">
      <c r="A1711" s="209"/>
      <c r="B1711" s="149"/>
      <c r="C1711" s="122" t="s">
        <v>507</v>
      </c>
      <c r="D1711" s="6">
        <f t="shared" si="1028"/>
        <v>0</v>
      </c>
      <c r="E1711" s="6">
        <v>0</v>
      </c>
      <c r="F1711" s="6">
        <v>0</v>
      </c>
      <c r="G1711" s="6">
        <v>0</v>
      </c>
      <c r="H1711" s="7">
        <v>0</v>
      </c>
    </row>
    <row r="1712" spans="1:8" ht="12.75" customHeight="1" x14ac:dyDescent="0.2">
      <c r="A1712" s="209" t="s">
        <v>723</v>
      </c>
      <c r="B1712" s="149" t="s">
        <v>796</v>
      </c>
      <c r="C1712" s="51" t="s">
        <v>502</v>
      </c>
      <c r="D1712" s="5">
        <f>D1713+D1714+D1715+D1716+D1717</f>
        <v>1100</v>
      </c>
      <c r="E1712" s="5">
        <f t="shared" ref="E1712" si="1029">E1713+E1714+E1715+E1716+E1717</f>
        <v>0</v>
      </c>
      <c r="F1712" s="5">
        <f t="shared" ref="F1712" si="1030">F1713+F1714+F1715+F1716+F1717</f>
        <v>1100</v>
      </c>
      <c r="G1712" s="5">
        <f t="shared" ref="G1712" si="1031">G1713+G1714+G1715+G1716+G1717</f>
        <v>0</v>
      </c>
      <c r="H1712" s="5">
        <f t="shared" ref="H1712" si="1032">H1713+H1714+H1715+H1716+H1717</f>
        <v>0</v>
      </c>
    </row>
    <row r="1713" spans="1:8" ht="12.75" x14ac:dyDescent="0.2">
      <c r="A1713" s="209"/>
      <c r="B1713" s="149"/>
      <c r="C1713" s="122" t="s">
        <v>503</v>
      </c>
      <c r="D1713" s="6">
        <f>E1713+F1713+G1713+H1713</f>
        <v>0</v>
      </c>
      <c r="E1713" s="6">
        <v>0</v>
      </c>
      <c r="F1713" s="6">
        <v>0</v>
      </c>
      <c r="G1713" s="6">
        <v>0</v>
      </c>
      <c r="H1713" s="7">
        <v>0</v>
      </c>
    </row>
    <row r="1714" spans="1:8" ht="12.75" x14ac:dyDescent="0.2">
      <c r="A1714" s="209"/>
      <c r="B1714" s="149"/>
      <c r="C1714" s="122" t="s">
        <v>504</v>
      </c>
      <c r="D1714" s="6">
        <f t="shared" ref="D1714:D1717" si="1033">E1714+F1714+G1714+H1714</f>
        <v>1100</v>
      </c>
      <c r="E1714" s="6">
        <v>0</v>
      </c>
      <c r="F1714" s="110">
        <v>1100</v>
      </c>
      <c r="G1714" s="6">
        <v>0</v>
      </c>
      <c r="H1714" s="7">
        <v>0</v>
      </c>
    </row>
    <row r="1715" spans="1:8" ht="12.75" x14ac:dyDescent="0.2">
      <c r="A1715" s="209"/>
      <c r="B1715" s="149"/>
      <c r="C1715" s="122" t="s">
        <v>505</v>
      </c>
      <c r="D1715" s="6">
        <f t="shared" si="1033"/>
        <v>0</v>
      </c>
      <c r="E1715" s="6">
        <v>0</v>
      </c>
      <c r="F1715" s="6">
        <v>0</v>
      </c>
      <c r="G1715" s="6">
        <v>0</v>
      </c>
      <c r="H1715" s="7">
        <v>0</v>
      </c>
    </row>
    <row r="1716" spans="1:8" ht="12.75" x14ac:dyDescent="0.2">
      <c r="A1716" s="209"/>
      <c r="B1716" s="149"/>
      <c r="C1716" s="122" t="s">
        <v>506</v>
      </c>
      <c r="D1716" s="6">
        <f t="shared" si="1033"/>
        <v>0</v>
      </c>
      <c r="E1716" s="6">
        <v>0</v>
      </c>
      <c r="F1716" s="6">
        <v>0</v>
      </c>
      <c r="G1716" s="6">
        <v>0</v>
      </c>
      <c r="H1716" s="7">
        <v>0</v>
      </c>
    </row>
    <row r="1717" spans="1:8" ht="12.75" x14ac:dyDescent="0.2">
      <c r="A1717" s="209"/>
      <c r="B1717" s="149"/>
      <c r="C1717" s="122" t="s">
        <v>507</v>
      </c>
      <c r="D1717" s="6">
        <f t="shared" si="1033"/>
        <v>0</v>
      </c>
      <c r="E1717" s="6">
        <v>0</v>
      </c>
      <c r="F1717" s="6">
        <v>0</v>
      </c>
      <c r="G1717" s="6">
        <v>0</v>
      </c>
      <c r="H1717" s="7">
        <v>0</v>
      </c>
    </row>
    <row r="1718" spans="1:8" ht="12.75" customHeight="1" x14ac:dyDescent="0.2">
      <c r="A1718" s="209" t="s">
        <v>724</v>
      </c>
      <c r="B1718" s="149" t="s">
        <v>797</v>
      </c>
      <c r="C1718" s="51" t="s">
        <v>502</v>
      </c>
      <c r="D1718" s="5">
        <f>D1719+D1720+D1721+D1722+D1723</f>
        <v>800</v>
      </c>
      <c r="E1718" s="5">
        <f t="shared" ref="E1718" si="1034">E1719+E1720+E1721+E1722+E1723</f>
        <v>0</v>
      </c>
      <c r="F1718" s="5">
        <f t="shared" ref="F1718" si="1035">F1719+F1720+F1721+F1722+F1723</f>
        <v>800</v>
      </c>
      <c r="G1718" s="5">
        <f t="shared" ref="G1718" si="1036">G1719+G1720+G1721+G1722+G1723</f>
        <v>0</v>
      </c>
      <c r="H1718" s="5">
        <f t="shared" ref="H1718" si="1037">H1719+H1720+H1721+H1722+H1723</f>
        <v>0</v>
      </c>
    </row>
    <row r="1719" spans="1:8" ht="12.75" x14ac:dyDescent="0.2">
      <c r="A1719" s="209"/>
      <c r="B1719" s="149"/>
      <c r="C1719" s="122" t="s">
        <v>503</v>
      </c>
      <c r="D1719" s="6">
        <f>E1719+F1719+G1719+H1719</f>
        <v>0</v>
      </c>
      <c r="E1719" s="6">
        <v>0</v>
      </c>
      <c r="F1719" s="6">
        <v>0</v>
      </c>
      <c r="G1719" s="6">
        <v>0</v>
      </c>
      <c r="H1719" s="7">
        <v>0</v>
      </c>
    </row>
    <row r="1720" spans="1:8" ht="12.75" x14ac:dyDescent="0.2">
      <c r="A1720" s="209"/>
      <c r="B1720" s="149"/>
      <c r="C1720" s="122" t="s">
        <v>504</v>
      </c>
      <c r="D1720" s="6">
        <f t="shared" ref="D1720:D1723" si="1038">E1720+F1720+G1720+H1720</f>
        <v>800</v>
      </c>
      <c r="E1720" s="6">
        <v>0</v>
      </c>
      <c r="F1720" s="110">
        <v>800</v>
      </c>
      <c r="G1720" s="6">
        <v>0</v>
      </c>
      <c r="H1720" s="7">
        <v>0</v>
      </c>
    </row>
    <row r="1721" spans="1:8" ht="12.75" x14ac:dyDescent="0.2">
      <c r="A1721" s="209"/>
      <c r="B1721" s="149"/>
      <c r="C1721" s="122" t="s">
        <v>505</v>
      </c>
      <c r="D1721" s="6">
        <f t="shared" si="1038"/>
        <v>0</v>
      </c>
      <c r="E1721" s="6">
        <v>0</v>
      </c>
      <c r="F1721" s="6">
        <v>0</v>
      </c>
      <c r="G1721" s="6">
        <v>0</v>
      </c>
      <c r="H1721" s="7">
        <v>0</v>
      </c>
    </row>
    <row r="1722" spans="1:8" ht="12.75" x14ac:dyDescent="0.2">
      <c r="A1722" s="209"/>
      <c r="B1722" s="149"/>
      <c r="C1722" s="122" t="s">
        <v>506</v>
      </c>
      <c r="D1722" s="6">
        <f t="shared" si="1038"/>
        <v>0</v>
      </c>
      <c r="E1722" s="6">
        <v>0</v>
      </c>
      <c r="F1722" s="6">
        <v>0</v>
      </c>
      <c r="G1722" s="6">
        <v>0</v>
      </c>
      <c r="H1722" s="7">
        <v>0</v>
      </c>
    </row>
    <row r="1723" spans="1:8" ht="12.75" x14ac:dyDescent="0.2">
      <c r="A1723" s="209"/>
      <c r="B1723" s="149"/>
      <c r="C1723" s="122" t="s">
        <v>507</v>
      </c>
      <c r="D1723" s="6">
        <f t="shared" si="1038"/>
        <v>0</v>
      </c>
      <c r="E1723" s="6">
        <v>0</v>
      </c>
      <c r="F1723" s="6">
        <v>0</v>
      </c>
      <c r="G1723" s="7"/>
      <c r="H1723" s="7">
        <v>0</v>
      </c>
    </row>
    <row r="1724" spans="1:8" ht="12.75" customHeight="1" x14ac:dyDescent="0.2">
      <c r="A1724" s="209" t="s">
        <v>725</v>
      </c>
      <c r="B1724" s="149" t="s">
        <v>798</v>
      </c>
      <c r="C1724" s="51" t="s">
        <v>502</v>
      </c>
      <c r="D1724" s="5">
        <f>D1725+D1726+D1727+D1728+D1729</f>
        <v>800</v>
      </c>
      <c r="E1724" s="5">
        <f t="shared" ref="E1724" si="1039">E1725+E1726+E1727+E1728+E1729</f>
        <v>0</v>
      </c>
      <c r="F1724" s="5">
        <f t="shared" ref="F1724" si="1040">F1725+F1726+F1727+F1728+F1729</f>
        <v>800</v>
      </c>
      <c r="G1724" s="5">
        <f t="shared" ref="G1724" si="1041">G1725+G1726+G1727+G1728+G1729</f>
        <v>0</v>
      </c>
      <c r="H1724" s="5">
        <f t="shared" ref="H1724" si="1042">H1725+H1726+H1727+H1728+H1729</f>
        <v>0</v>
      </c>
    </row>
    <row r="1725" spans="1:8" ht="12.75" x14ac:dyDescent="0.2">
      <c r="A1725" s="209"/>
      <c r="B1725" s="149"/>
      <c r="C1725" s="122" t="s">
        <v>503</v>
      </c>
      <c r="D1725" s="6">
        <f>E1725+F1725+G1725+H1725</f>
        <v>0</v>
      </c>
      <c r="E1725" s="6">
        <v>0</v>
      </c>
      <c r="F1725" s="6">
        <v>0</v>
      </c>
      <c r="G1725" s="6">
        <v>0</v>
      </c>
      <c r="H1725" s="7">
        <v>0</v>
      </c>
    </row>
    <row r="1726" spans="1:8" ht="12.75" x14ac:dyDescent="0.2">
      <c r="A1726" s="209"/>
      <c r="B1726" s="149"/>
      <c r="C1726" s="122" t="s">
        <v>504</v>
      </c>
      <c r="D1726" s="6">
        <f t="shared" ref="D1726:D1729" si="1043">E1726+F1726+G1726+H1726</f>
        <v>800</v>
      </c>
      <c r="E1726" s="6">
        <v>0</v>
      </c>
      <c r="F1726" s="110">
        <v>800</v>
      </c>
      <c r="G1726" s="6">
        <v>0</v>
      </c>
      <c r="H1726" s="7">
        <v>0</v>
      </c>
    </row>
    <row r="1727" spans="1:8" ht="12.75" x14ac:dyDescent="0.2">
      <c r="A1727" s="209"/>
      <c r="B1727" s="149"/>
      <c r="C1727" s="122" t="s">
        <v>505</v>
      </c>
      <c r="D1727" s="6">
        <f t="shared" si="1043"/>
        <v>0</v>
      </c>
      <c r="E1727" s="6">
        <v>0</v>
      </c>
      <c r="F1727" s="6">
        <v>0</v>
      </c>
      <c r="G1727" s="6">
        <v>0</v>
      </c>
      <c r="H1727" s="7">
        <v>0</v>
      </c>
    </row>
    <row r="1728" spans="1:8" ht="12.75" x14ac:dyDescent="0.2">
      <c r="A1728" s="209"/>
      <c r="B1728" s="149"/>
      <c r="C1728" s="122" t="s">
        <v>506</v>
      </c>
      <c r="D1728" s="6">
        <f t="shared" si="1043"/>
        <v>0</v>
      </c>
      <c r="E1728" s="6">
        <v>0</v>
      </c>
      <c r="F1728" s="6">
        <v>0</v>
      </c>
      <c r="G1728" s="6">
        <v>0</v>
      </c>
      <c r="H1728" s="7">
        <v>0</v>
      </c>
    </row>
    <row r="1729" spans="1:8" ht="12.75" x14ac:dyDescent="0.2">
      <c r="A1729" s="209"/>
      <c r="B1729" s="149"/>
      <c r="C1729" s="122" t="s">
        <v>507</v>
      </c>
      <c r="D1729" s="6">
        <f t="shared" si="1043"/>
        <v>0</v>
      </c>
      <c r="E1729" s="6">
        <v>0</v>
      </c>
      <c r="F1729" s="6">
        <v>0</v>
      </c>
      <c r="G1729" s="6">
        <v>0</v>
      </c>
      <c r="H1729" s="7">
        <v>0</v>
      </c>
    </row>
    <row r="1730" spans="1:8" ht="12.75" customHeight="1" x14ac:dyDescent="0.2">
      <c r="A1730" s="209" t="s">
        <v>793</v>
      </c>
      <c r="B1730" s="149" t="s">
        <v>799</v>
      </c>
      <c r="C1730" s="51" t="s">
        <v>502</v>
      </c>
      <c r="D1730" s="5">
        <f>D1731+D1732+D1733+D1734+D1735</f>
        <v>50.7</v>
      </c>
      <c r="E1730" s="5">
        <f t="shared" ref="E1730" si="1044">E1731+E1732+E1733+E1734+E1735</f>
        <v>0</v>
      </c>
      <c r="F1730" s="5">
        <f t="shared" ref="F1730" si="1045">F1731+F1732+F1733+F1734+F1735</f>
        <v>50.7</v>
      </c>
      <c r="G1730" s="5">
        <f t="shared" ref="G1730" si="1046">G1731+G1732+G1733+G1734+G1735</f>
        <v>0</v>
      </c>
      <c r="H1730" s="5">
        <f t="shared" ref="H1730" si="1047">H1731+H1732+H1733+H1734+H1735</f>
        <v>0</v>
      </c>
    </row>
    <row r="1731" spans="1:8" ht="12.75" x14ac:dyDescent="0.2">
      <c r="A1731" s="209"/>
      <c r="B1731" s="149"/>
      <c r="C1731" s="122" t="s">
        <v>503</v>
      </c>
      <c r="D1731" s="6">
        <f>E1731+F1731+G1731+H1731</f>
        <v>0</v>
      </c>
      <c r="E1731" s="6">
        <v>0</v>
      </c>
      <c r="F1731" s="6">
        <v>0</v>
      </c>
      <c r="G1731" s="6">
        <v>0</v>
      </c>
      <c r="H1731" s="7">
        <v>0</v>
      </c>
    </row>
    <row r="1732" spans="1:8" ht="12.75" x14ac:dyDescent="0.2">
      <c r="A1732" s="209"/>
      <c r="B1732" s="149"/>
      <c r="C1732" s="122" t="s">
        <v>504</v>
      </c>
      <c r="D1732" s="6">
        <f t="shared" ref="D1732:D1735" si="1048">E1732+F1732+G1732+H1732</f>
        <v>50.7</v>
      </c>
      <c r="E1732" s="6">
        <v>0</v>
      </c>
      <c r="F1732" s="110">
        <v>50.7</v>
      </c>
      <c r="G1732" s="6">
        <v>0</v>
      </c>
      <c r="H1732" s="7">
        <v>0</v>
      </c>
    </row>
    <row r="1733" spans="1:8" ht="12.75" x14ac:dyDescent="0.2">
      <c r="A1733" s="209"/>
      <c r="B1733" s="149"/>
      <c r="C1733" s="122" t="s">
        <v>505</v>
      </c>
      <c r="D1733" s="6">
        <f t="shared" si="1048"/>
        <v>0</v>
      </c>
      <c r="E1733" s="6">
        <v>0</v>
      </c>
      <c r="F1733" s="6">
        <v>0</v>
      </c>
      <c r="G1733" s="6">
        <v>0</v>
      </c>
      <c r="H1733" s="7">
        <v>0</v>
      </c>
    </row>
    <row r="1734" spans="1:8" ht="12.75" x14ac:dyDescent="0.2">
      <c r="A1734" s="209"/>
      <c r="B1734" s="149"/>
      <c r="C1734" s="122" t="s">
        <v>506</v>
      </c>
      <c r="D1734" s="6">
        <f t="shared" si="1048"/>
        <v>0</v>
      </c>
      <c r="E1734" s="6">
        <v>0</v>
      </c>
      <c r="F1734" s="6">
        <v>0</v>
      </c>
      <c r="G1734" s="6">
        <v>0</v>
      </c>
      <c r="H1734" s="7">
        <v>0</v>
      </c>
    </row>
    <row r="1735" spans="1:8" ht="12.75" x14ac:dyDescent="0.2">
      <c r="A1735" s="209"/>
      <c r="B1735" s="149"/>
      <c r="C1735" s="122" t="s">
        <v>507</v>
      </c>
      <c r="D1735" s="6">
        <f t="shared" si="1048"/>
        <v>0</v>
      </c>
      <c r="E1735" s="6">
        <v>0</v>
      </c>
      <c r="F1735" s="6">
        <v>0</v>
      </c>
      <c r="G1735" s="6">
        <v>0</v>
      </c>
      <c r="H1735" s="7">
        <v>0</v>
      </c>
    </row>
    <row r="1736" spans="1:8" ht="12.75" customHeight="1" x14ac:dyDescent="0.2">
      <c r="A1736" s="209" t="s">
        <v>794</v>
      </c>
      <c r="B1736" s="149" t="s">
        <v>800</v>
      </c>
      <c r="C1736" s="51" t="s">
        <v>502</v>
      </c>
      <c r="D1736" s="5">
        <f>D1737+D1738+D1739+D1740+D1741</f>
        <v>99.4</v>
      </c>
      <c r="E1736" s="5">
        <f t="shared" ref="E1736" si="1049">E1737+E1738+E1739+E1740+E1741</f>
        <v>0</v>
      </c>
      <c r="F1736" s="5">
        <f t="shared" ref="F1736" si="1050">F1737+F1738+F1739+F1740+F1741</f>
        <v>99.4</v>
      </c>
      <c r="G1736" s="5">
        <f t="shared" ref="G1736" si="1051">G1737+G1738+G1739+G1740+G1741</f>
        <v>0</v>
      </c>
      <c r="H1736" s="5">
        <f t="shared" ref="H1736" si="1052">H1737+H1738+H1739+H1740+H1741</f>
        <v>0</v>
      </c>
    </row>
    <row r="1737" spans="1:8" ht="12.75" x14ac:dyDescent="0.2">
      <c r="A1737" s="209"/>
      <c r="B1737" s="149"/>
      <c r="C1737" s="122" t="s">
        <v>503</v>
      </c>
      <c r="D1737" s="6">
        <f>E1737+F1737+G1737+H1737</f>
        <v>0</v>
      </c>
      <c r="E1737" s="6">
        <v>0</v>
      </c>
      <c r="F1737" s="6">
        <v>0</v>
      </c>
      <c r="G1737" s="6">
        <v>0</v>
      </c>
      <c r="H1737" s="7">
        <v>0</v>
      </c>
    </row>
    <row r="1738" spans="1:8" ht="12.75" x14ac:dyDescent="0.2">
      <c r="A1738" s="209"/>
      <c r="B1738" s="149"/>
      <c r="C1738" s="122" t="s">
        <v>504</v>
      </c>
      <c r="D1738" s="6">
        <f t="shared" ref="D1738:D1741" si="1053">E1738+F1738+G1738+H1738</f>
        <v>99.4</v>
      </c>
      <c r="E1738" s="6">
        <v>0</v>
      </c>
      <c r="F1738" s="110">
        <v>99.4</v>
      </c>
      <c r="G1738" s="6">
        <v>0</v>
      </c>
      <c r="H1738" s="7">
        <v>0</v>
      </c>
    </row>
    <row r="1739" spans="1:8" ht="12.75" x14ac:dyDescent="0.2">
      <c r="A1739" s="209"/>
      <c r="B1739" s="149"/>
      <c r="C1739" s="122" t="s">
        <v>505</v>
      </c>
      <c r="D1739" s="6">
        <f t="shared" si="1053"/>
        <v>0</v>
      </c>
      <c r="E1739" s="6">
        <v>0</v>
      </c>
      <c r="F1739" s="6">
        <v>0</v>
      </c>
      <c r="G1739" s="6">
        <v>0</v>
      </c>
      <c r="H1739" s="7">
        <v>0</v>
      </c>
    </row>
    <row r="1740" spans="1:8" ht="12.75" x14ac:dyDescent="0.2">
      <c r="A1740" s="209"/>
      <c r="B1740" s="149"/>
      <c r="C1740" s="122" t="s">
        <v>506</v>
      </c>
      <c r="D1740" s="6">
        <f t="shared" si="1053"/>
        <v>0</v>
      </c>
      <c r="E1740" s="6">
        <v>0</v>
      </c>
      <c r="F1740" s="6">
        <v>0</v>
      </c>
      <c r="G1740" s="6">
        <v>0</v>
      </c>
      <c r="H1740" s="7">
        <v>0</v>
      </c>
    </row>
    <row r="1741" spans="1:8" ht="12.75" x14ac:dyDescent="0.2">
      <c r="A1741" s="209"/>
      <c r="B1741" s="149"/>
      <c r="C1741" s="122" t="s">
        <v>507</v>
      </c>
      <c r="D1741" s="6">
        <f t="shared" si="1053"/>
        <v>0</v>
      </c>
      <c r="E1741" s="6">
        <v>0</v>
      </c>
      <c r="F1741" s="6">
        <v>0</v>
      </c>
      <c r="G1741" s="6">
        <v>0</v>
      </c>
      <c r="H1741" s="7">
        <v>0</v>
      </c>
    </row>
    <row r="1742" spans="1:8" ht="12.75" customHeight="1" x14ac:dyDescent="0.2">
      <c r="A1742" s="209" t="s">
        <v>1056</v>
      </c>
      <c r="B1742" s="149" t="s">
        <v>1057</v>
      </c>
      <c r="C1742" s="51" t="s">
        <v>502</v>
      </c>
      <c r="D1742" s="5">
        <f>D1743+D1744+D1745+D1746+D1747</f>
        <v>933</v>
      </c>
      <c r="E1742" s="5">
        <f t="shared" ref="E1742:H1742" si="1054">E1743+E1744+E1745+E1746+E1747</f>
        <v>0</v>
      </c>
      <c r="F1742" s="5">
        <f t="shared" si="1054"/>
        <v>933</v>
      </c>
      <c r="G1742" s="5">
        <f t="shared" si="1054"/>
        <v>0</v>
      </c>
      <c r="H1742" s="5">
        <f t="shared" si="1054"/>
        <v>0</v>
      </c>
    </row>
    <row r="1743" spans="1:8" ht="12.75" x14ac:dyDescent="0.2">
      <c r="A1743" s="209"/>
      <c r="B1743" s="149"/>
      <c r="C1743" s="122" t="s">
        <v>503</v>
      </c>
      <c r="D1743" s="6">
        <f>E1743+F1743+G1743+H1743</f>
        <v>0</v>
      </c>
      <c r="E1743" s="6">
        <v>0</v>
      </c>
      <c r="F1743" s="6">
        <v>0</v>
      </c>
      <c r="G1743" s="6">
        <v>0</v>
      </c>
      <c r="H1743" s="7">
        <v>0</v>
      </c>
    </row>
    <row r="1744" spans="1:8" ht="12.75" x14ac:dyDescent="0.2">
      <c r="A1744" s="209"/>
      <c r="B1744" s="149"/>
      <c r="C1744" s="122" t="s">
        <v>504</v>
      </c>
      <c r="D1744" s="6">
        <f t="shared" ref="D1744:D1747" si="1055">E1744+F1744+G1744+H1744</f>
        <v>933</v>
      </c>
      <c r="E1744" s="6">
        <v>0</v>
      </c>
      <c r="F1744" s="110">
        <v>933</v>
      </c>
      <c r="G1744" s="6">
        <v>0</v>
      </c>
      <c r="H1744" s="7">
        <v>0</v>
      </c>
    </row>
    <row r="1745" spans="1:8" ht="12.75" x14ac:dyDescent="0.2">
      <c r="A1745" s="209"/>
      <c r="B1745" s="149"/>
      <c r="C1745" s="122" t="s">
        <v>505</v>
      </c>
      <c r="D1745" s="6">
        <f t="shared" si="1055"/>
        <v>0</v>
      </c>
      <c r="E1745" s="6">
        <v>0</v>
      </c>
      <c r="F1745" s="6">
        <v>0</v>
      </c>
      <c r="G1745" s="6">
        <v>0</v>
      </c>
      <c r="H1745" s="7">
        <v>0</v>
      </c>
    </row>
    <row r="1746" spans="1:8" ht="12.75" x14ac:dyDescent="0.2">
      <c r="A1746" s="209"/>
      <c r="B1746" s="149"/>
      <c r="C1746" s="122" t="s">
        <v>506</v>
      </c>
      <c r="D1746" s="6">
        <f t="shared" si="1055"/>
        <v>0</v>
      </c>
      <c r="E1746" s="6">
        <v>0</v>
      </c>
      <c r="F1746" s="6">
        <v>0</v>
      </c>
      <c r="G1746" s="6">
        <v>0</v>
      </c>
      <c r="H1746" s="7">
        <v>0</v>
      </c>
    </row>
    <row r="1747" spans="1:8" ht="12.75" x14ac:dyDescent="0.2">
      <c r="A1747" s="209"/>
      <c r="B1747" s="149"/>
      <c r="C1747" s="122" t="s">
        <v>507</v>
      </c>
      <c r="D1747" s="6">
        <f t="shared" si="1055"/>
        <v>0</v>
      </c>
      <c r="E1747" s="6">
        <v>0</v>
      </c>
      <c r="F1747" s="6">
        <v>0</v>
      </c>
      <c r="G1747" s="6">
        <v>0</v>
      </c>
      <c r="H1747" s="7">
        <v>0</v>
      </c>
    </row>
    <row r="1748" spans="1:8" s="20" customFormat="1" ht="30" customHeight="1" x14ac:dyDescent="0.25">
      <c r="A1748" s="16">
        <v>11</v>
      </c>
      <c r="B1748" s="210" t="s">
        <v>146</v>
      </c>
      <c r="C1748" s="210"/>
      <c r="D1748" s="210"/>
      <c r="E1748" s="210"/>
      <c r="F1748" s="210"/>
      <c r="G1748" s="210"/>
      <c r="H1748" s="210"/>
    </row>
    <row r="1749" spans="1:8" ht="12.75" x14ac:dyDescent="0.2">
      <c r="A1749" s="122" t="s">
        <v>147</v>
      </c>
      <c r="B1749" s="115" t="s">
        <v>498</v>
      </c>
      <c r="C1749" s="209"/>
      <c r="D1749" s="209"/>
      <c r="E1749" s="209"/>
      <c r="F1749" s="209"/>
      <c r="G1749" s="209"/>
      <c r="H1749" s="209"/>
    </row>
    <row r="1750" spans="1:8" s="31" customFormat="1" ht="12.75" x14ac:dyDescent="0.2">
      <c r="A1750" s="207" t="s">
        <v>148</v>
      </c>
      <c r="B1750" s="208" t="s">
        <v>200</v>
      </c>
      <c r="C1750" s="121" t="s">
        <v>502</v>
      </c>
      <c r="D1750" s="29">
        <f t="shared" ref="D1750:D1755" si="1056">E1750+F1750+G1750+H1750</f>
        <v>122730</v>
      </c>
      <c r="E1750" s="29">
        <f>E1751+E1752+E1753+E1754+E1755</f>
        <v>0</v>
      </c>
      <c r="F1750" s="29">
        <f>F1751+F1752+F1753+F1754+F1755</f>
        <v>122730</v>
      </c>
      <c r="G1750" s="29">
        <f>G1751+G1752+G1753+G1754+G1755</f>
        <v>0</v>
      </c>
      <c r="H1750" s="29">
        <f>H1751+H1752+H1753+H1754+H1755</f>
        <v>0</v>
      </c>
    </row>
    <row r="1751" spans="1:8" s="31" customFormat="1" ht="12.75" x14ac:dyDescent="0.2">
      <c r="A1751" s="207"/>
      <c r="B1751" s="208"/>
      <c r="C1751" s="121" t="s">
        <v>503</v>
      </c>
      <c r="D1751" s="29">
        <f t="shared" si="1056"/>
        <v>46740</v>
      </c>
      <c r="E1751" s="29">
        <f>E1757+E1763+E1769+E1775</f>
        <v>0</v>
      </c>
      <c r="F1751" s="29">
        <f>F1757+F1763+F1769+F1775</f>
        <v>46740</v>
      </c>
      <c r="G1751" s="29">
        <f t="shared" ref="G1751:H1751" si="1057">G1757+G1763+G1769+G1775</f>
        <v>0</v>
      </c>
      <c r="H1751" s="29">
        <f t="shared" si="1057"/>
        <v>0</v>
      </c>
    </row>
    <row r="1752" spans="1:8" s="31" customFormat="1" ht="12.75" x14ac:dyDescent="0.2">
      <c r="A1752" s="207"/>
      <c r="B1752" s="208"/>
      <c r="C1752" s="121" t="s">
        <v>504</v>
      </c>
      <c r="D1752" s="29">
        <f t="shared" si="1056"/>
        <v>190</v>
      </c>
      <c r="E1752" s="29">
        <f t="shared" ref="E1752:H1755" si="1058">E1758+E1764+E1770+E1776</f>
        <v>0</v>
      </c>
      <c r="F1752" s="29">
        <f t="shared" si="1058"/>
        <v>190</v>
      </c>
      <c r="G1752" s="29">
        <f t="shared" si="1058"/>
        <v>0</v>
      </c>
      <c r="H1752" s="29">
        <f t="shared" si="1058"/>
        <v>0</v>
      </c>
    </row>
    <row r="1753" spans="1:8" s="31" customFormat="1" ht="12.75" x14ac:dyDescent="0.2">
      <c r="A1753" s="207"/>
      <c r="B1753" s="208"/>
      <c r="C1753" s="121" t="s">
        <v>505</v>
      </c>
      <c r="D1753" s="29">
        <f t="shared" si="1056"/>
        <v>41727.800000000003</v>
      </c>
      <c r="E1753" s="29">
        <f>E1759+E1765+E1771+E1777+E1783+E1789+E1795</f>
        <v>0</v>
      </c>
      <c r="F1753" s="29">
        <f t="shared" ref="F1753:H1753" si="1059">F1759+F1765+F1771+F1777+F1783+F1789+F1795</f>
        <v>41727.800000000003</v>
      </c>
      <c r="G1753" s="29">
        <f t="shared" si="1059"/>
        <v>0</v>
      </c>
      <c r="H1753" s="29">
        <f t="shared" si="1059"/>
        <v>0</v>
      </c>
    </row>
    <row r="1754" spans="1:8" s="31" customFormat="1" ht="12.75" x14ac:dyDescent="0.2">
      <c r="A1754" s="207"/>
      <c r="B1754" s="208"/>
      <c r="C1754" s="121" t="s">
        <v>506</v>
      </c>
      <c r="D1754" s="29">
        <f t="shared" si="1056"/>
        <v>34072.199999999997</v>
      </c>
      <c r="E1754" s="29">
        <f>E1760+E1766+E1772+E1778+E1784+E1790+E1796</f>
        <v>0</v>
      </c>
      <c r="F1754" s="29">
        <f t="shared" ref="F1754:H1754" si="1060">F1760+F1766+F1772+F1778+F1784+F1790+F1796</f>
        <v>34072.199999999997</v>
      </c>
      <c r="G1754" s="29">
        <f t="shared" si="1060"/>
        <v>0</v>
      </c>
      <c r="H1754" s="29">
        <f t="shared" si="1060"/>
        <v>0</v>
      </c>
    </row>
    <row r="1755" spans="1:8" s="31" customFormat="1" ht="12.75" x14ac:dyDescent="0.2">
      <c r="A1755" s="207"/>
      <c r="B1755" s="208"/>
      <c r="C1755" s="121" t="s">
        <v>507</v>
      </c>
      <c r="D1755" s="29">
        <f t="shared" si="1056"/>
        <v>0</v>
      </c>
      <c r="E1755" s="29">
        <f t="shared" si="1058"/>
        <v>0</v>
      </c>
      <c r="F1755" s="29">
        <f t="shared" si="1058"/>
        <v>0</v>
      </c>
      <c r="G1755" s="29">
        <f t="shared" si="1058"/>
        <v>0</v>
      </c>
      <c r="H1755" s="29">
        <f t="shared" si="1058"/>
        <v>0</v>
      </c>
    </row>
    <row r="1756" spans="1:8" ht="12.75" customHeight="1" x14ac:dyDescent="0.2">
      <c r="A1756" s="209" t="s">
        <v>149</v>
      </c>
      <c r="B1756" s="213" t="s">
        <v>150</v>
      </c>
      <c r="C1756" s="51" t="s">
        <v>502</v>
      </c>
      <c r="D1756" s="5">
        <f>D1757+D1758+D1759+D1760+D1761</f>
        <v>15250</v>
      </c>
      <c r="E1756" s="5">
        <f>E1757+E1758+E1759+E1760+E1761</f>
        <v>0</v>
      </c>
      <c r="F1756" s="5">
        <f>F1757+F1758+F1759+F1760+F1761</f>
        <v>15250</v>
      </c>
      <c r="G1756" s="5">
        <f>G1757+G1758+G1759+G1760+G1761</f>
        <v>0</v>
      </c>
      <c r="H1756" s="5">
        <f>H1757+H1758+H1759+H1760+H1761</f>
        <v>0</v>
      </c>
    </row>
    <row r="1757" spans="1:8" ht="12.75" x14ac:dyDescent="0.2">
      <c r="A1757" s="209"/>
      <c r="B1757" s="213"/>
      <c r="C1757" s="122" t="s">
        <v>503</v>
      </c>
      <c r="D1757" s="6">
        <f>E1757+F1757+G1757+H1757</f>
        <v>15150</v>
      </c>
      <c r="E1757" s="7">
        <v>0</v>
      </c>
      <c r="F1757" s="7">
        <f>15000+150</f>
        <v>15150</v>
      </c>
      <c r="G1757" s="6">
        <v>0</v>
      </c>
      <c r="H1757" s="7">
        <v>0</v>
      </c>
    </row>
    <row r="1758" spans="1:8" ht="12.75" x14ac:dyDescent="0.2">
      <c r="A1758" s="209"/>
      <c r="B1758" s="213"/>
      <c r="C1758" s="122" t="s">
        <v>504</v>
      </c>
      <c r="D1758" s="6">
        <f t="shared" ref="D1758:D1761" si="1061">E1758+F1758+G1758+H1758</f>
        <v>100</v>
      </c>
      <c r="E1758" s="6">
        <v>0</v>
      </c>
      <c r="F1758" s="7">
        <v>100</v>
      </c>
      <c r="G1758" s="6">
        <v>0</v>
      </c>
      <c r="H1758" s="7">
        <v>0</v>
      </c>
    </row>
    <row r="1759" spans="1:8" ht="12.75" x14ac:dyDescent="0.2">
      <c r="A1759" s="209"/>
      <c r="B1759" s="213"/>
      <c r="C1759" s="122" t="s">
        <v>505</v>
      </c>
      <c r="D1759" s="6">
        <f t="shared" si="1061"/>
        <v>0</v>
      </c>
      <c r="E1759" s="6">
        <v>0</v>
      </c>
      <c r="F1759" s="6">
        <v>0</v>
      </c>
      <c r="G1759" s="6">
        <v>0</v>
      </c>
      <c r="H1759" s="7">
        <v>0</v>
      </c>
    </row>
    <row r="1760" spans="1:8" ht="12.75" x14ac:dyDescent="0.2">
      <c r="A1760" s="209"/>
      <c r="B1760" s="213"/>
      <c r="C1760" s="122" t="s">
        <v>506</v>
      </c>
      <c r="D1760" s="6">
        <f t="shared" si="1061"/>
        <v>0</v>
      </c>
      <c r="E1760" s="6">
        <v>0</v>
      </c>
      <c r="F1760" s="6">
        <v>0</v>
      </c>
      <c r="G1760" s="6">
        <v>0</v>
      </c>
      <c r="H1760" s="7">
        <v>0</v>
      </c>
    </row>
    <row r="1761" spans="1:8" ht="12.75" x14ac:dyDescent="0.2">
      <c r="A1761" s="209"/>
      <c r="B1761" s="213"/>
      <c r="C1761" s="122" t="s">
        <v>507</v>
      </c>
      <c r="D1761" s="6">
        <f t="shared" si="1061"/>
        <v>0</v>
      </c>
      <c r="E1761" s="6">
        <v>0</v>
      </c>
      <c r="F1761" s="6">
        <v>0</v>
      </c>
      <c r="G1761" s="6">
        <v>0</v>
      </c>
      <c r="H1761" s="7">
        <v>0</v>
      </c>
    </row>
    <row r="1762" spans="1:8" ht="12.75" customHeight="1" x14ac:dyDescent="0.2">
      <c r="A1762" s="209" t="s">
        <v>151</v>
      </c>
      <c r="B1762" s="213" t="s">
        <v>152</v>
      </c>
      <c r="C1762" s="51" t="s">
        <v>502</v>
      </c>
      <c r="D1762" s="5">
        <f>D1763+D1764+D1765+D1766+D1767</f>
        <v>25340</v>
      </c>
      <c r="E1762" s="5">
        <f>E1763+E1764+E1765+E1766+E1767</f>
        <v>0</v>
      </c>
      <c r="F1762" s="5">
        <f>F1763+F1764+F1765+F1766+F1767</f>
        <v>25340</v>
      </c>
      <c r="G1762" s="5">
        <f>G1763+G1764+G1765+G1766+G1767</f>
        <v>0</v>
      </c>
      <c r="H1762" s="5">
        <f>H1763+H1764+H1765+H1766+H1767</f>
        <v>0</v>
      </c>
    </row>
    <row r="1763" spans="1:8" ht="12.75" x14ac:dyDescent="0.2">
      <c r="A1763" s="209"/>
      <c r="B1763" s="213"/>
      <c r="C1763" s="122" t="s">
        <v>503</v>
      </c>
      <c r="D1763" s="6">
        <f>E1763+F1763+G1763+H1763</f>
        <v>25250</v>
      </c>
      <c r="E1763" s="7">
        <v>0</v>
      </c>
      <c r="F1763" s="7">
        <f>25000+250</f>
        <v>25250</v>
      </c>
      <c r="G1763" s="6">
        <v>0</v>
      </c>
      <c r="H1763" s="7">
        <v>0</v>
      </c>
    </row>
    <row r="1764" spans="1:8" ht="12.75" x14ac:dyDescent="0.2">
      <c r="A1764" s="209"/>
      <c r="B1764" s="213"/>
      <c r="C1764" s="122" t="s">
        <v>504</v>
      </c>
      <c r="D1764" s="6">
        <f t="shared" ref="D1764:D1767" si="1062">E1764+F1764+G1764+H1764</f>
        <v>90</v>
      </c>
      <c r="E1764" s="6">
        <v>0</v>
      </c>
      <c r="F1764" s="7">
        <v>90</v>
      </c>
      <c r="G1764" s="6">
        <v>0</v>
      </c>
      <c r="H1764" s="7">
        <v>0</v>
      </c>
    </row>
    <row r="1765" spans="1:8" ht="12.75" x14ac:dyDescent="0.2">
      <c r="A1765" s="209"/>
      <c r="B1765" s="213"/>
      <c r="C1765" s="122" t="s">
        <v>505</v>
      </c>
      <c r="D1765" s="6">
        <f t="shared" si="1062"/>
        <v>0</v>
      </c>
      <c r="E1765" s="6">
        <v>0</v>
      </c>
      <c r="F1765" s="6">
        <v>0</v>
      </c>
      <c r="G1765" s="6">
        <v>0</v>
      </c>
      <c r="H1765" s="7">
        <v>0</v>
      </c>
    </row>
    <row r="1766" spans="1:8" ht="12.75" x14ac:dyDescent="0.2">
      <c r="A1766" s="209"/>
      <c r="B1766" s="213"/>
      <c r="C1766" s="122" t="s">
        <v>506</v>
      </c>
      <c r="D1766" s="6">
        <f t="shared" si="1062"/>
        <v>0</v>
      </c>
      <c r="E1766" s="6">
        <v>0</v>
      </c>
      <c r="F1766" s="6">
        <v>0</v>
      </c>
      <c r="G1766" s="6">
        <v>0</v>
      </c>
      <c r="H1766" s="7">
        <v>0</v>
      </c>
    </row>
    <row r="1767" spans="1:8" ht="12.75" x14ac:dyDescent="0.2">
      <c r="A1767" s="209"/>
      <c r="B1767" s="213"/>
      <c r="C1767" s="122" t="s">
        <v>507</v>
      </c>
      <c r="D1767" s="6">
        <f t="shared" si="1062"/>
        <v>0</v>
      </c>
      <c r="E1767" s="6">
        <v>0</v>
      </c>
      <c r="F1767" s="6">
        <v>0</v>
      </c>
      <c r="G1767" s="6">
        <v>0</v>
      </c>
      <c r="H1767" s="7">
        <v>0</v>
      </c>
    </row>
    <row r="1768" spans="1:8" ht="12.75" customHeight="1" x14ac:dyDescent="0.2">
      <c r="A1768" s="209" t="s">
        <v>153</v>
      </c>
      <c r="B1768" s="213" t="s">
        <v>801</v>
      </c>
      <c r="C1768" s="51" t="s">
        <v>502</v>
      </c>
      <c r="D1768" s="5">
        <f>D1769+D1770+D1771+D1772+D1773</f>
        <v>3170</v>
      </c>
      <c r="E1768" s="5">
        <f>E1769+E1770+E1771+E1772+E1773</f>
        <v>0</v>
      </c>
      <c r="F1768" s="5">
        <f>F1769+F1770+F1771+F1772+F1773</f>
        <v>3170</v>
      </c>
      <c r="G1768" s="5">
        <f>G1769+G1770+G1771+G1772+G1773</f>
        <v>0</v>
      </c>
      <c r="H1768" s="5">
        <f>H1769+H1770+H1771+H1772+H1773</f>
        <v>0</v>
      </c>
    </row>
    <row r="1769" spans="1:8" ht="12.75" x14ac:dyDescent="0.2">
      <c r="A1769" s="209"/>
      <c r="B1769" s="213"/>
      <c r="C1769" s="122" t="s">
        <v>503</v>
      </c>
      <c r="D1769" s="6">
        <f>E1769+F1769+G1769+H1769</f>
        <v>3170</v>
      </c>
      <c r="E1769" s="7">
        <v>0</v>
      </c>
      <c r="F1769" s="7">
        <f>3170</f>
        <v>3170</v>
      </c>
      <c r="G1769" s="6">
        <v>0</v>
      </c>
      <c r="H1769" s="7">
        <v>0</v>
      </c>
    </row>
    <row r="1770" spans="1:8" ht="12.75" x14ac:dyDescent="0.2">
      <c r="A1770" s="209"/>
      <c r="B1770" s="213"/>
      <c r="C1770" s="122" t="s">
        <v>504</v>
      </c>
      <c r="D1770" s="6">
        <f t="shared" ref="D1770:D1773" si="1063">E1770+F1770+G1770+H1770</f>
        <v>0</v>
      </c>
      <c r="E1770" s="6">
        <v>0</v>
      </c>
      <c r="F1770" s="6">
        <v>0</v>
      </c>
      <c r="G1770" s="6">
        <v>0</v>
      </c>
      <c r="H1770" s="7">
        <v>0</v>
      </c>
    </row>
    <row r="1771" spans="1:8" ht="12.75" x14ac:dyDescent="0.2">
      <c r="A1771" s="209"/>
      <c r="B1771" s="213"/>
      <c r="C1771" s="122" t="s">
        <v>505</v>
      </c>
      <c r="D1771" s="6">
        <f t="shared" si="1063"/>
        <v>0</v>
      </c>
      <c r="E1771" s="6">
        <v>0</v>
      </c>
      <c r="F1771" s="6">
        <v>0</v>
      </c>
      <c r="G1771" s="6">
        <v>0</v>
      </c>
      <c r="H1771" s="7">
        <v>0</v>
      </c>
    </row>
    <row r="1772" spans="1:8" ht="12.75" x14ac:dyDescent="0.2">
      <c r="A1772" s="209"/>
      <c r="B1772" s="213"/>
      <c r="C1772" s="122" t="s">
        <v>506</v>
      </c>
      <c r="D1772" s="6">
        <f t="shared" si="1063"/>
        <v>0</v>
      </c>
      <c r="E1772" s="6">
        <v>0</v>
      </c>
      <c r="F1772" s="6">
        <v>0</v>
      </c>
      <c r="G1772" s="6">
        <v>0</v>
      </c>
      <c r="H1772" s="7">
        <v>0</v>
      </c>
    </row>
    <row r="1773" spans="1:8" ht="12.75" x14ac:dyDescent="0.2">
      <c r="A1773" s="209"/>
      <c r="B1773" s="213"/>
      <c r="C1773" s="122" t="s">
        <v>507</v>
      </c>
      <c r="D1773" s="6">
        <f t="shared" si="1063"/>
        <v>0</v>
      </c>
      <c r="E1773" s="6">
        <v>0</v>
      </c>
      <c r="F1773" s="6">
        <v>0</v>
      </c>
      <c r="G1773" s="6">
        <v>0</v>
      </c>
      <c r="H1773" s="7">
        <v>0</v>
      </c>
    </row>
    <row r="1774" spans="1:8" ht="12.75" customHeight="1" x14ac:dyDescent="0.2">
      <c r="A1774" s="209" t="s">
        <v>154</v>
      </c>
      <c r="B1774" s="213" t="s">
        <v>802</v>
      </c>
      <c r="C1774" s="51" t="s">
        <v>502</v>
      </c>
      <c r="D1774" s="5">
        <f>D1775+D1776+D1777+D1778+D1779</f>
        <v>3170</v>
      </c>
      <c r="E1774" s="5">
        <f>E1775+E1776+E1777+E1778+E1779</f>
        <v>0</v>
      </c>
      <c r="F1774" s="5">
        <f>F1775+F1776+F1777+F1778+F1779</f>
        <v>3170</v>
      </c>
      <c r="G1774" s="5">
        <f>G1775+G1776+G1777+G1778+G1779</f>
        <v>0</v>
      </c>
      <c r="H1774" s="5">
        <f>H1775+H1776+H1777+H1778+H1779</f>
        <v>0</v>
      </c>
    </row>
    <row r="1775" spans="1:8" ht="12.75" x14ac:dyDescent="0.2">
      <c r="A1775" s="209"/>
      <c r="B1775" s="213"/>
      <c r="C1775" s="122" t="s">
        <v>503</v>
      </c>
      <c r="D1775" s="6">
        <f>E1775+F1775+G1775+H1775</f>
        <v>3170</v>
      </c>
      <c r="E1775" s="7">
        <v>0</v>
      </c>
      <c r="F1775" s="7">
        <v>3170</v>
      </c>
      <c r="G1775" s="6">
        <v>0</v>
      </c>
      <c r="H1775" s="7">
        <v>0</v>
      </c>
    </row>
    <row r="1776" spans="1:8" ht="12.75" x14ac:dyDescent="0.2">
      <c r="A1776" s="209"/>
      <c r="B1776" s="213"/>
      <c r="C1776" s="122" t="s">
        <v>504</v>
      </c>
      <c r="D1776" s="6">
        <f t="shared" ref="D1776:D1779" si="1064">E1776+F1776+G1776+H1776</f>
        <v>0</v>
      </c>
      <c r="E1776" s="6">
        <v>0</v>
      </c>
      <c r="F1776" s="6">
        <v>0</v>
      </c>
      <c r="G1776" s="6">
        <v>0</v>
      </c>
      <c r="H1776" s="6">
        <v>0</v>
      </c>
    </row>
    <row r="1777" spans="1:8" ht="12.75" x14ac:dyDescent="0.2">
      <c r="A1777" s="209"/>
      <c r="B1777" s="213"/>
      <c r="C1777" s="122" t="s">
        <v>505</v>
      </c>
      <c r="D1777" s="6">
        <f t="shared" si="1064"/>
        <v>0</v>
      </c>
      <c r="E1777" s="6">
        <v>0</v>
      </c>
      <c r="F1777" s="6">
        <v>0</v>
      </c>
      <c r="G1777" s="6">
        <v>0</v>
      </c>
      <c r="H1777" s="6">
        <v>0</v>
      </c>
    </row>
    <row r="1778" spans="1:8" ht="12.75" x14ac:dyDescent="0.2">
      <c r="A1778" s="209"/>
      <c r="B1778" s="213"/>
      <c r="C1778" s="122" t="s">
        <v>506</v>
      </c>
      <c r="D1778" s="6">
        <f t="shared" si="1064"/>
        <v>0</v>
      </c>
      <c r="E1778" s="6">
        <v>0</v>
      </c>
      <c r="F1778" s="6">
        <v>0</v>
      </c>
      <c r="G1778" s="6">
        <v>0</v>
      </c>
      <c r="H1778" s="6">
        <v>0</v>
      </c>
    </row>
    <row r="1779" spans="1:8" ht="12.75" x14ac:dyDescent="0.2">
      <c r="A1779" s="209"/>
      <c r="B1779" s="213"/>
      <c r="C1779" s="122" t="s">
        <v>507</v>
      </c>
      <c r="D1779" s="6">
        <f t="shared" si="1064"/>
        <v>0</v>
      </c>
      <c r="E1779" s="6">
        <v>0</v>
      </c>
      <c r="F1779" s="6">
        <v>0</v>
      </c>
      <c r="G1779" s="6">
        <v>0</v>
      </c>
      <c r="H1779" s="6">
        <v>0</v>
      </c>
    </row>
    <row r="1780" spans="1:8" ht="12.75" x14ac:dyDescent="0.2">
      <c r="A1780" s="209" t="s">
        <v>1154</v>
      </c>
      <c r="B1780" s="213" t="s">
        <v>1293</v>
      </c>
      <c r="C1780" s="51" t="s">
        <v>502</v>
      </c>
      <c r="D1780" s="5">
        <f>D1781+D1782+D1783+D1784+D1785</f>
        <v>68000</v>
      </c>
      <c r="E1780" s="5">
        <f>E1781+E1782+E1783+E1784+E1785</f>
        <v>0</v>
      </c>
      <c r="F1780" s="5">
        <f>F1781+F1782+F1783+F1784+F1785</f>
        <v>68000</v>
      </c>
      <c r="G1780" s="5">
        <f>G1781+G1782+G1783+G1784+G1785</f>
        <v>0</v>
      </c>
      <c r="H1780" s="5">
        <f>H1781+H1782+H1783+H1784+H1785</f>
        <v>0</v>
      </c>
    </row>
    <row r="1781" spans="1:8" ht="12.75" x14ac:dyDescent="0.2">
      <c r="A1781" s="209"/>
      <c r="B1781" s="213"/>
      <c r="C1781" s="122" t="s">
        <v>503</v>
      </c>
      <c r="D1781" s="6">
        <f>E1781+F1781+G1781+H1781</f>
        <v>0</v>
      </c>
      <c r="E1781" s="7">
        <v>0</v>
      </c>
      <c r="F1781" s="7">
        <v>0</v>
      </c>
      <c r="G1781" s="6">
        <v>0</v>
      </c>
      <c r="H1781" s="7">
        <v>0</v>
      </c>
    </row>
    <row r="1782" spans="1:8" ht="12.75" x14ac:dyDescent="0.2">
      <c r="A1782" s="209"/>
      <c r="B1782" s="213"/>
      <c r="C1782" s="122" t="s">
        <v>504</v>
      </c>
      <c r="D1782" s="6">
        <f t="shared" ref="D1782:D1785" si="1065">E1782+F1782+G1782+H1782</f>
        <v>0</v>
      </c>
      <c r="E1782" s="6">
        <v>0</v>
      </c>
      <c r="F1782" s="6">
        <v>0</v>
      </c>
      <c r="G1782" s="6">
        <v>0</v>
      </c>
      <c r="H1782" s="6">
        <v>0</v>
      </c>
    </row>
    <row r="1783" spans="1:8" ht="12.75" x14ac:dyDescent="0.2">
      <c r="A1783" s="209"/>
      <c r="B1783" s="213"/>
      <c r="C1783" s="122" t="s">
        <v>505</v>
      </c>
      <c r="D1783" s="6">
        <f t="shared" si="1065"/>
        <v>33927.800000000003</v>
      </c>
      <c r="E1783" s="6">
        <v>0</v>
      </c>
      <c r="F1783" s="6">
        <v>33927.800000000003</v>
      </c>
      <c r="G1783" s="6">
        <v>0</v>
      </c>
      <c r="H1783" s="6">
        <v>0</v>
      </c>
    </row>
    <row r="1784" spans="1:8" ht="12.75" x14ac:dyDescent="0.2">
      <c r="A1784" s="209"/>
      <c r="B1784" s="213"/>
      <c r="C1784" s="122" t="s">
        <v>506</v>
      </c>
      <c r="D1784" s="6">
        <f t="shared" si="1065"/>
        <v>34072.199999999997</v>
      </c>
      <c r="E1784" s="6">
        <v>0</v>
      </c>
      <c r="F1784" s="6">
        <v>34072.199999999997</v>
      </c>
      <c r="G1784" s="6">
        <v>0</v>
      </c>
      <c r="H1784" s="6">
        <v>0</v>
      </c>
    </row>
    <row r="1785" spans="1:8" ht="12.75" x14ac:dyDescent="0.2">
      <c r="A1785" s="209"/>
      <c r="B1785" s="213"/>
      <c r="C1785" s="122" t="s">
        <v>507</v>
      </c>
      <c r="D1785" s="6">
        <f t="shared" si="1065"/>
        <v>0</v>
      </c>
      <c r="E1785" s="6">
        <v>0</v>
      </c>
      <c r="F1785" s="6">
        <v>0</v>
      </c>
      <c r="G1785" s="6">
        <v>0</v>
      </c>
      <c r="H1785" s="6">
        <v>0</v>
      </c>
    </row>
    <row r="1786" spans="1:8" ht="12.75" x14ac:dyDescent="0.2">
      <c r="A1786" s="209" t="s">
        <v>1356</v>
      </c>
      <c r="B1786" s="213" t="s">
        <v>1358</v>
      </c>
      <c r="C1786" s="51" t="s">
        <v>502</v>
      </c>
      <c r="D1786" s="5">
        <f>D1787+D1788+D1789+D1790+D1791</f>
        <v>4000</v>
      </c>
      <c r="E1786" s="5">
        <f>E1787+E1788+E1789+E1790+E1791</f>
        <v>0</v>
      </c>
      <c r="F1786" s="71">
        <f t="shared" ref="F1786" si="1066">F1787+F1788+F1789+F1790+F1791</f>
        <v>4000</v>
      </c>
      <c r="G1786" s="5">
        <f>G1787+G1788+G1789+G1790+G1791</f>
        <v>0</v>
      </c>
      <c r="H1786" s="5">
        <f>H1787+H1788+H1789+H1790+H1791</f>
        <v>0</v>
      </c>
    </row>
    <row r="1787" spans="1:8" ht="12.75" x14ac:dyDescent="0.2">
      <c r="A1787" s="209"/>
      <c r="B1787" s="213"/>
      <c r="C1787" s="122" t="s">
        <v>503</v>
      </c>
      <c r="D1787" s="6">
        <f>E1787+F1787+G1787+H1787</f>
        <v>0</v>
      </c>
      <c r="E1787" s="7">
        <v>0</v>
      </c>
      <c r="F1787" s="110">
        <v>0</v>
      </c>
      <c r="G1787" s="6">
        <v>0</v>
      </c>
      <c r="H1787" s="7">
        <v>0</v>
      </c>
    </row>
    <row r="1788" spans="1:8" ht="12.75" x14ac:dyDescent="0.2">
      <c r="A1788" s="209"/>
      <c r="B1788" s="213"/>
      <c r="C1788" s="122" t="s">
        <v>504</v>
      </c>
      <c r="D1788" s="6">
        <f t="shared" ref="D1788:D1791" si="1067">E1788+F1788+G1788+H1788</f>
        <v>0</v>
      </c>
      <c r="E1788" s="6">
        <v>0</v>
      </c>
      <c r="F1788" s="70">
        <v>0</v>
      </c>
      <c r="G1788" s="6">
        <v>0</v>
      </c>
      <c r="H1788" s="6">
        <v>0</v>
      </c>
    </row>
    <row r="1789" spans="1:8" ht="12.75" x14ac:dyDescent="0.2">
      <c r="A1789" s="209"/>
      <c r="B1789" s="213"/>
      <c r="C1789" s="122" t="s">
        <v>505</v>
      </c>
      <c r="D1789" s="6">
        <f t="shared" si="1067"/>
        <v>4000</v>
      </c>
      <c r="E1789" s="6">
        <v>0</v>
      </c>
      <c r="F1789" s="110">
        <v>4000</v>
      </c>
      <c r="G1789" s="6">
        <v>0</v>
      </c>
      <c r="H1789" s="6">
        <v>0</v>
      </c>
    </row>
    <row r="1790" spans="1:8" ht="12.75" x14ac:dyDescent="0.2">
      <c r="A1790" s="209"/>
      <c r="B1790" s="213"/>
      <c r="C1790" s="122" t="s">
        <v>506</v>
      </c>
      <c r="D1790" s="6">
        <f t="shared" si="1067"/>
        <v>0</v>
      </c>
      <c r="E1790" s="6">
        <v>0</v>
      </c>
      <c r="F1790" s="110">
        <v>0</v>
      </c>
      <c r="G1790" s="6">
        <v>0</v>
      </c>
      <c r="H1790" s="6">
        <v>0</v>
      </c>
    </row>
    <row r="1791" spans="1:8" ht="12.75" x14ac:dyDescent="0.2">
      <c r="A1791" s="209"/>
      <c r="B1791" s="213"/>
      <c r="C1791" s="122" t="s">
        <v>507</v>
      </c>
      <c r="D1791" s="6">
        <f t="shared" si="1067"/>
        <v>0</v>
      </c>
      <c r="E1791" s="6">
        <v>0</v>
      </c>
      <c r="F1791" s="110">
        <v>0</v>
      </c>
      <c r="G1791" s="6">
        <v>0</v>
      </c>
      <c r="H1791" s="6">
        <v>0</v>
      </c>
    </row>
    <row r="1792" spans="1:8" ht="12.75" x14ac:dyDescent="0.2">
      <c r="A1792" s="209" t="s">
        <v>1357</v>
      </c>
      <c r="B1792" s="213" t="s">
        <v>1359</v>
      </c>
      <c r="C1792" s="51" t="s">
        <v>502</v>
      </c>
      <c r="D1792" s="5">
        <f>D1793+D1794+D1795+D1796+D1797</f>
        <v>3800</v>
      </c>
      <c r="E1792" s="5">
        <f>E1793+E1794+E1795+E1796+E1797</f>
        <v>0</v>
      </c>
      <c r="F1792" s="71">
        <f t="shared" ref="F1792" si="1068">F1793+F1794+F1795+F1796+F1797</f>
        <v>3800</v>
      </c>
      <c r="G1792" s="5">
        <f>G1793+G1794+G1795+G1796+G1797</f>
        <v>0</v>
      </c>
      <c r="H1792" s="5">
        <f>H1793+H1794+H1795+H1796+H1797</f>
        <v>0</v>
      </c>
    </row>
    <row r="1793" spans="1:8" ht="12.75" x14ac:dyDescent="0.2">
      <c r="A1793" s="209"/>
      <c r="B1793" s="213"/>
      <c r="C1793" s="122" t="s">
        <v>503</v>
      </c>
      <c r="D1793" s="6">
        <f>E1793+F1793+G1793+H1793</f>
        <v>0</v>
      </c>
      <c r="E1793" s="7">
        <v>0</v>
      </c>
      <c r="F1793" s="110">
        <v>0</v>
      </c>
      <c r="G1793" s="6">
        <v>0</v>
      </c>
      <c r="H1793" s="7">
        <v>0</v>
      </c>
    </row>
    <row r="1794" spans="1:8" ht="12.75" x14ac:dyDescent="0.2">
      <c r="A1794" s="209"/>
      <c r="B1794" s="213"/>
      <c r="C1794" s="122" t="s">
        <v>504</v>
      </c>
      <c r="D1794" s="6">
        <f t="shared" ref="D1794:D1797" si="1069">E1794+F1794+G1794+H1794</f>
        <v>0</v>
      </c>
      <c r="E1794" s="6">
        <v>0</v>
      </c>
      <c r="F1794" s="70">
        <v>0</v>
      </c>
      <c r="G1794" s="6">
        <v>0</v>
      </c>
      <c r="H1794" s="6">
        <v>0</v>
      </c>
    </row>
    <row r="1795" spans="1:8" ht="12.75" x14ac:dyDescent="0.2">
      <c r="A1795" s="209"/>
      <c r="B1795" s="213"/>
      <c r="C1795" s="122" t="s">
        <v>505</v>
      </c>
      <c r="D1795" s="6">
        <f t="shared" si="1069"/>
        <v>3800</v>
      </c>
      <c r="E1795" s="6">
        <v>0</v>
      </c>
      <c r="F1795" s="110">
        <v>3800</v>
      </c>
      <c r="G1795" s="6">
        <v>0</v>
      </c>
      <c r="H1795" s="6">
        <v>0</v>
      </c>
    </row>
    <row r="1796" spans="1:8" ht="12.75" x14ac:dyDescent="0.2">
      <c r="A1796" s="209"/>
      <c r="B1796" s="213"/>
      <c r="C1796" s="122" t="s">
        <v>506</v>
      </c>
      <c r="D1796" s="6">
        <f t="shared" si="1069"/>
        <v>0</v>
      </c>
      <c r="E1796" s="6">
        <v>0</v>
      </c>
      <c r="F1796" s="110">
        <v>0</v>
      </c>
      <c r="G1796" s="6">
        <v>0</v>
      </c>
      <c r="H1796" s="6">
        <v>0</v>
      </c>
    </row>
    <row r="1797" spans="1:8" ht="12.75" x14ac:dyDescent="0.2">
      <c r="A1797" s="209"/>
      <c r="B1797" s="213"/>
      <c r="C1797" s="122" t="s">
        <v>507</v>
      </c>
      <c r="D1797" s="6">
        <f t="shared" si="1069"/>
        <v>0</v>
      </c>
      <c r="E1797" s="6">
        <v>0</v>
      </c>
      <c r="F1797" s="110">
        <v>0</v>
      </c>
      <c r="G1797" s="6">
        <v>0</v>
      </c>
      <c r="H1797" s="6">
        <v>0</v>
      </c>
    </row>
    <row r="1798" spans="1:8" s="20" customFormat="1" ht="30" customHeight="1" x14ac:dyDescent="0.25">
      <c r="A1798" s="16">
        <v>12</v>
      </c>
      <c r="B1798" s="210" t="s">
        <v>155</v>
      </c>
      <c r="C1798" s="210"/>
      <c r="D1798" s="210"/>
      <c r="E1798" s="210"/>
      <c r="F1798" s="210"/>
      <c r="G1798" s="210"/>
      <c r="H1798" s="210"/>
    </row>
    <row r="1799" spans="1:8" ht="12.75" x14ac:dyDescent="0.2">
      <c r="A1799" s="122" t="s">
        <v>156</v>
      </c>
      <c r="B1799" s="115" t="s">
        <v>498</v>
      </c>
      <c r="C1799" s="209"/>
      <c r="D1799" s="209"/>
      <c r="E1799" s="209"/>
      <c r="F1799" s="209"/>
      <c r="G1799" s="209"/>
      <c r="H1799" s="209"/>
    </row>
    <row r="1800" spans="1:8" s="30" customFormat="1" ht="12.75" customHeight="1" x14ac:dyDescent="0.2">
      <c r="A1800" s="207" t="s">
        <v>157</v>
      </c>
      <c r="B1800" s="233" t="s">
        <v>201</v>
      </c>
      <c r="C1800" s="121" t="s">
        <v>502</v>
      </c>
      <c r="D1800" s="29">
        <f>D1801+D1802+D1803+D1804+D1805</f>
        <v>5539</v>
      </c>
      <c r="E1800" s="29">
        <f>E1801+E1802+E1803+E1804+E1805</f>
        <v>0</v>
      </c>
      <c r="F1800" s="29">
        <f>F1801+F1802+F1803+F1804+F1805</f>
        <v>5539</v>
      </c>
      <c r="G1800" s="29">
        <f>G1801+G1802+G1803+G1804+G1805</f>
        <v>0</v>
      </c>
      <c r="H1800" s="29">
        <f>H1801+H1802+H1803+H1804+H1805</f>
        <v>0</v>
      </c>
    </row>
    <row r="1801" spans="1:8" s="30" customFormat="1" ht="12.75" x14ac:dyDescent="0.2">
      <c r="A1801" s="207"/>
      <c r="B1801" s="233"/>
      <c r="C1801" s="121" t="s">
        <v>503</v>
      </c>
      <c r="D1801" s="29">
        <f>D1807+D1813+D1819+D1825</f>
        <v>2400</v>
      </c>
      <c r="E1801" s="29">
        <f>E1807+E1813+E1819+E1825</f>
        <v>0</v>
      </c>
      <c r="F1801" s="29">
        <f>F1807+F1813+F1819+F1825</f>
        <v>2400</v>
      </c>
      <c r="G1801" s="29">
        <f>G1807+G1813+G1819+G1825</f>
        <v>0</v>
      </c>
      <c r="H1801" s="29">
        <f>H1807+H1813+H1819+H1825</f>
        <v>0</v>
      </c>
    </row>
    <row r="1802" spans="1:8" s="30" customFormat="1" ht="12.75" x14ac:dyDescent="0.2">
      <c r="A1802" s="207"/>
      <c r="B1802" s="233"/>
      <c r="C1802" s="121" t="s">
        <v>504</v>
      </c>
      <c r="D1802" s="29">
        <f t="shared" ref="D1802:H1805" si="1070">D1808+D1814+D1820+D1826</f>
        <v>1560</v>
      </c>
      <c r="E1802" s="29">
        <f t="shared" si="1070"/>
        <v>0</v>
      </c>
      <c r="F1802" s="29">
        <f t="shared" si="1070"/>
        <v>1560</v>
      </c>
      <c r="G1802" s="29">
        <f t="shared" si="1070"/>
        <v>0</v>
      </c>
      <c r="H1802" s="29">
        <f t="shared" si="1070"/>
        <v>0</v>
      </c>
    </row>
    <row r="1803" spans="1:8" s="30" customFormat="1" ht="12.75" x14ac:dyDescent="0.2">
      <c r="A1803" s="207"/>
      <c r="B1803" s="233"/>
      <c r="C1803" s="121" t="s">
        <v>505</v>
      </c>
      <c r="D1803" s="29">
        <f>D1809+D1815+D1821+D1827+D1833+D1839</f>
        <v>1579</v>
      </c>
      <c r="E1803" s="29">
        <f t="shared" ref="E1803:H1803" si="1071">E1809+E1815+E1821+E1827+E1833+E1839</f>
        <v>0</v>
      </c>
      <c r="F1803" s="29">
        <f t="shared" si="1071"/>
        <v>1579</v>
      </c>
      <c r="G1803" s="29">
        <f t="shared" si="1071"/>
        <v>0</v>
      </c>
      <c r="H1803" s="29">
        <f t="shared" si="1071"/>
        <v>0</v>
      </c>
    </row>
    <row r="1804" spans="1:8" s="30" customFormat="1" ht="12.75" x14ac:dyDescent="0.2">
      <c r="A1804" s="207"/>
      <c r="B1804" s="233"/>
      <c r="C1804" s="121" t="s">
        <v>506</v>
      </c>
      <c r="D1804" s="29">
        <f t="shared" si="1070"/>
        <v>0</v>
      </c>
      <c r="E1804" s="29">
        <f t="shared" si="1070"/>
        <v>0</v>
      </c>
      <c r="F1804" s="29">
        <f t="shared" si="1070"/>
        <v>0</v>
      </c>
      <c r="G1804" s="29">
        <f t="shared" si="1070"/>
        <v>0</v>
      </c>
      <c r="H1804" s="29">
        <f t="shared" si="1070"/>
        <v>0</v>
      </c>
    </row>
    <row r="1805" spans="1:8" s="30" customFormat="1" ht="12.75" x14ac:dyDescent="0.2">
      <c r="A1805" s="207"/>
      <c r="B1805" s="233"/>
      <c r="C1805" s="121" t="s">
        <v>507</v>
      </c>
      <c r="D1805" s="29">
        <f t="shared" si="1070"/>
        <v>0</v>
      </c>
      <c r="E1805" s="29">
        <f t="shared" si="1070"/>
        <v>0</v>
      </c>
      <c r="F1805" s="29">
        <f t="shared" si="1070"/>
        <v>0</v>
      </c>
      <c r="G1805" s="29">
        <f t="shared" si="1070"/>
        <v>0</v>
      </c>
      <c r="H1805" s="29">
        <f t="shared" si="1070"/>
        <v>0</v>
      </c>
    </row>
    <row r="1806" spans="1:8" ht="12.75" customHeight="1" x14ac:dyDescent="0.2">
      <c r="A1806" s="209" t="s">
        <v>158</v>
      </c>
      <c r="B1806" s="213" t="s">
        <v>159</v>
      </c>
      <c r="C1806" s="51" t="s">
        <v>502</v>
      </c>
      <c r="D1806" s="5">
        <f>D1807+D1808+D1809+D1810+D1811</f>
        <v>1290</v>
      </c>
      <c r="E1806" s="5">
        <f>E1807+E1808+E1809+E1810+E1811</f>
        <v>0</v>
      </c>
      <c r="F1806" s="5">
        <f>F1807+F1808+F1809+F1810+F1811</f>
        <v>1290</v>
      </c>
      <c r="G1806" s="5">
        <f>G1807+G1808+G1809+G1810+G1811</f>
        <v>0</v>
      </c>
      <c r="H1806" s="5">
        <f>H1807+H1808+H1809+H1810+H1811</f>
        <v>0</v>
      </c>
    </row>
    <row r="1807" spans="1:8" ht="12.75" x14ac:dyDescent="0.2">
      <c r="A1807" s="209"/>
      <c r="B1807" s="213"/>
      <c r="C1807" s="122" t="s">
        <v>503</v>
      </c>
      <c r="D1807" s="6">
        <f>E1807+F1807+G1807+H1807</f>
        <v>1200</v>
      </c>
      <c r="E1807" s="6">
        <v>0</v>
      </c>
      <c r="F1807" s="7">
        <f>1140+60</f>
        <v>1200</v>
      </c>
      <c r="G1807" s="6">
        <v>0</v>
      </c>
      <c r="H1807" s="6">
        <v>0</v>
      </c>
    </row>
    <row r="1808" spans="1:8" ht="12.75" x14ac:dyDescent="0.2">
      <c r="A1808" s="209"/>
      <c r="B1808" s="213"/>
      <c r="C1808" s="122" t="s">
        <v>504</v>
      </c>
      <c r="D1808" s="6">
        <f>E1808+F1808+G1808+H1808</f>
        <v>90</v>
      </c>
      <c r="E1808" s="6">
        <v>0</v>
      </c>
      <c r="F1808" s="7">
        <v>90</v>
      </c>
      <c r="G1808" s="6">
        <v>0</v>
      </c>
      <c r="H1808" s="6">
        <v>0</v>
      </c>
    </row>
    <row r="1809" spans="1:8" ht="12.75" x14ac:dyDescent="0.2">
      <c r="A1809" s="209"/>
      <c r="B1809" s="213"/>
      <c r="C1809" s="122" t="s">
        <v>505</v>
      </c>
      <c r="D1809" s="6">
        <f>E1809+F1809+G1809+H1809</f>
        <v>0</v>
      </c>
      <c r="E1809" s="6">
        <v>0</v>
      </c>
      <c r="F1809" s="6">
        <v>0</v>
      </c>
      <c r="G1809" s="6">
        <v>0</v>
      </c>
      <c r="H1809" s="6">
        <v>0</v>
      </c>
    </row>
    <row r="1810" spans="1:8" ht="12.75" x14ac:dyDescent="0.2">
      <c r="A1810" s="209"/>
      <c r="B1810" s="213"/>
      <c r="C1810" s="122" t="s">
        <v>506</v>
      </c>
      <c r="D1810" s="6">
        <f>E1810+F1810+G1810+H1810</f>
        <v>0</v>
      </c>
      <c r="E1810" s="6">
        <v>0</v>
      </c>
      <c r="F1810" s="6">
        <v>0</v>
      </c>
      <c r="G1810" s="6">
        <v>0</v>
      </c>
      <c r="H1810" s="6">
        <v>0</v>
      </c>
    </row>
    <row r="1811" spans="1:8" ht="12.75" x14ac:dyDescent="0.2">
      <c r="A1811" s="209"/>
      <c r="B1811" s="213"/>
      <c r="C1811" s="122" t="s">
        <v>507</v>
      </c>
      <c r="D1811" s="6">
        <f>E1811+F1811+G1811+H1811</f>
        <v>0</v>
      </c>
      <c r="E1811" s="6">
        <v>0</v>
      </c>
      <c r="F1811" s="6">
        <v>0</v>
      </c>
      <c r="G1811" s="6">
        <v>0</v>
      </c>
      <c r="H1811" s="6">
        <v>0</v>
      </c>
    </row>
    <row r="1812" spans="1:8" ht="12.75" customHeight="1" x14ac:dyDescent="0.2">
      <c r="A1812" s="209" t="s">
        <v>160</v>
      </c>
      <c r="B1812" s="213" t="s">
        <v>161</v>
      </c>
      <c r="C1812" s="51" t="s">
        <v>502</v>
      </c>
      <c r="D1812" s="5">
        <f>D1813+D1814+D1815+D1816+D1817</f>
        <v>2400</v>
      </c>
      <c r="E1812" s="5">
        <f>E1813+E1814+E1815+E1816+E1817</f>
        <v>0</v>
      </c>
      <c r="F1812" s="5">
        <f>F1813+F1814+F1815+F1816+F1817</f>
        <v>2400</v>
      </c>
      <c r="G1812" s="5">
        <f>G1813+G1814+G1815+G1816+G1817</f>
        <v>0</v>
      </c>
      <c r="H1812" s="5">
        <f>H1813+H1814+H1815+H1816+H1817</f>
        <v>0</v>
      </c>
    </row>
    <row r="1813" spans="1:8" ht="12.75" x14ac:dyDescent="0.2">
      <c r="A1813" s="209"/>
      <c r="B1813" s="213"/>
      <c r="C1813" s="122" t="s">
        <v>503</v>
      </c>
      <c r="D1813" s="6">
        <f>E1813+F1813+G1813+H1813</f>
        <v>1200</v>
      </c>
      <c r="E1813" s="6">
        <v>0</v>
      </c>
      <c r="F1813" s="7">
        <f>1140+60</f>
        <v>1200</v>
      </c>
      <c r="G1813" s="6">
        <v>0</v>
      </c>
      <c r="H1813" s="6">
        <v>0</v>
      </c>
    </row>
    <row r="1814" spans="1:8" ht="12.75" x14ac:dyDescent="0.2">
      <c r="A1814" s="209"/>
      <c r="B1814" s="213"/>
      <c r="C1814" s="122" t="s">
        <v>504</v>
      </c>
      <c r="D1814" s="6">
        <f>E1814+F1814+G1814+H1814</f>
        <v>1200</v>
      </c>
      <c r="E1814" s="6">
        <v>0</v>
      </c>
      <c r="F1814" s="7">
        <v>1200</v>
      </c>
      <c r="G1814" s="6">
        <v>0</v>
      </c>
      <c r="H1814" s="6">
        <v>0</v>
      </c>
    </row>
    <row r="1815" spans="1:8" ht="12.75" x14ac:dyDescent="0.2">
      <c r="A1815" s="209"/>
      <c r="B1815" s="213"/>
      <c r="C1815" s="122" t="s">
        <v>505</v>
      </c>
      <c r="D1815" s="6">
        <f>E1815+F1815+G1815+H1815</f>
        <v>0</v>
      </c>
      <c r="E1815" s="6">
        <v>0</v>
      </c>
      <c r="F1815" s="6">
        <v>0</v>
      </c>
      <c r="G1815" s="6">
        <v>0</v>
      </c>
      <c r="H1815" s="6">
        <v>0</v>
      </c>
    </row>
    <row r="1816" spans="1:8" ht="12.75" x14ac:dyDescent="0.2">
      <c r="A1816" s="209"/>
      <c r="B1816" s="213"/>
      <c r="C1816" s="122" t="s">
        <v>506</v>
      </c>
      <c r="D1816" s="6">
        <f>E1816+F1816+G1816+H1816</f>
        <v>0</v>
      </c>
      <c r="E1816" s="6">
        <v>0</v>
      </c>
      <c r="F1816" s="6">
        <v>0</v>
      </c>
      <c r="G1816" s="6">
        <v>0</v>
      </c>
      <c r="H1816" s="6">
        <v>0</v>
      </c>
    </row>
    <row r="1817" spans="1:8" ht="12.75" x14ac:dyDescent="0.2">
      <c r="A1817" s="209"/>
      <c r="B1817" s="213"/>
      <c r="C1817" s="122" t="s">
        <v>507</v>
      </c>
      <c r="D1817" s="6">
        <f>E1817+F1817+G1817+H1817</f>
        <v>0</v>
      </c>
      <c r="E1817" s="6">
        <v>0</v>
      </c>
      <c r="F1817" s="6">
        <v>0</v>
      </c>
      <c r="G1817" s="6">
        <v>0</v>
      </c>
      <c r="H1817" s="6">
        <v>0</v>
      </c>
    </row>
    <row r="1818" spans="1:8" ht="12.75" customHeight="1" x14ac:dyDescent="0.2">
      <c r="A1818" s="209" t="s">
        <v>162</v>
      </c>
      <c r="B1818" s="213" t="s">
        <v>163</v>
      </c>
      <c r="C1818" s="51" t="s">
        <v>502</v>
      </c>
      <c r="D1818" s="5">
        <f>D1819+D1820+D1821+D1822+D1823</f>
        <v>90</v>
      </c>
      <c r="E1818" s="5">
        <f>E1819+E1820+E1821+E1822+E1823</f>
        <v>0</v>
      </c>
      <c r="F1818" s="5">
        <f>F1819+F1820+F1821+F1822+F1823</f>
        <v>90</v>
      </c>
      <c r="G1818" s="5">
        <f>G1819+G1820+G1821+G1822+G1823</f>
        <v>0</v>
      </c>
      <c r="H1818" s="5">
        <f>H1819+H1820+H1821+H1822+H1823</f>
        <v>0</v>
      </c>
    </row>
    <row r="1819" spans="1:8" ht="12.75" x14ac:dyDescent="0.2">
      <c r="A1819" s="209"/>
      <c r="B1819" s="213"/>
      <c r="C1819" s="122" t="s">
        <v>503</v>
      </c>
      <c r="D1819" s="6">
        <f>E1819+F1819+G1819+H1819</f>
        <v>0</v>
      </c>
      <c r="E1819" s="6">
        <v>0</v>
      </c>
      <c r="F1819" s="6">
        <v>0</v>
      </c>
      <c r="G1819" s="6">
        <v>0</v>
      </c>
      <c r="H1819" s="6">
        <v>0</v>
      </c>
    </row>
    <row r="1820" spans="1:8" ht="12.75" x14ac:dyDescent="0.2">
      <c r="A1820" s="209"/>
      <c r="B1820" s="213"/>
      <c r="C1820" s="122" t="s">
        <v>504</v>
      </c>
      <c r="D1820" s="6">
        <f>E1820+F1820+G1820+H1820</f>
        <v>90</v>
      </c>
      <c r="E1820" s="6">
        <v>0</v>
      </c>
      <c r="F1820" s="110">
        <v>90</v>
      </c>
      <c r="G1820" s="6">
        <v>0</v>
      </c>
      <c r="H1820" s="6">
        <v>0</v>
      </c>
    </row>
    <row r="1821" spans="1:8" ht="12.75" x14ac:dyDescent="0.2">
      <c r="A1821" s="209"/>
      <c r="B1821" s="213"/>
      <c r="C1821" s="122" t="s">
        <v>505</v>
      </c>
      <c r="D1821" s="6">
        <f>E1821+F1821+G1821+H1821</f>
        <v>0</v>
      </c>
      <c r="E1821" s="6">
        <v>0</v>
      </c>
      <c r="F1821" s="6">
        <v>0</v>
      </c>
      <c r="G1821" s="6">
        <v>0</v>
      </c>
      <c r="H1821" s="6">
        <v>0</v>
      </c>
    </row>
    <row r="1822" spans="1:8" ht="12.75" x14ac:dyDescent="0.2">
      <c r="A1822" s="209"/>
      <c r="B1822" s="213"/>
      <c r="C1822" s="122" t="s">
        <v>506</v>
      </c>
      <c r="D1822" s="6">
        <f>E1822+F1822+G1822+H1822</f>
        <v>0</v>
      </c>
      <c r="E1822" s="6">
        <v>0</v>
      </c>
      <c r="F1822" s="6">
        <v>0</v>
      </c>
      <c r="G1822" s="6">
        <v>0</v>
      </c>
      <c r="H1822" s="6">
        <v>0</v>
      </c>
    </row>
    <row r="1823" spans="1:8" ht="12.75" x14ac:dyDescent="0.2">
      <c r="A1823" s="209"/>
      <c r="B1823" s="230"/>
      <c r="C1823" s="122" t="s">
        <v>507</v>
      </c>
      <c r="D1823" s="6">
        <f>E1823+F1823+G1823+H1823</f>
        <v>0</v>
      </c>
      <c r="E1823" s="6">
        <v>0</v>
      </c>
      <c r="F1823" s="6">
        <v>0</v>
      </c>
      <c r="G1823" s="6">
        <v>0</v>
      </c>
      <c r="H1823" s="6">
        <v>0</v>
      </c>
    </row>
    <row r="1824" spans="1:8" ht="12.75" customHeight="1" x14ac:dyDescent="0.2">
      <c r="A1824" s="209" t="s">
        <v>164</v>
      </c>
      <c r="B1824" s="213" t="s">
        <v>803</v>
      </c>
      <c r="C1824" s="51" t="s">
        <v>502</v>
      </c>
      <c r="D1824" s="5">
        <f>D1825+D1826+D1827+D1828+D1829</f>
        <v>180</v>
      </c>
      <c r="E1824" s="5">
        <f>E1825+E1826+E1827+E1828+E1829</f>
        <v>0</v>
      </c>
      <c r="F1824" s="5">
        <f>F1825+F1826+F1827+F1828+F1829</f>
        <v>180</v>
      </c>
      <c r="G1824" s="5">
        <f>G1825+G1826+G1827+G1828+G1829</f>
        <v>0</v>
      </c>
      <c r="H1824" s="5">
        <f>H1825+H1826+H1827+H1828+H1829</f>
        <v>0</v>
      </c>
    </row>
    <row r="1825" spans="1:8" ht="12.75" x14ac:dyDescent="0.2">
      <c r="A1825" s="209"/>
      <c r="B1825" s="213"/>
      <c r="C1825" s="122" t="s">
        <v>503</v>
      </c>
      <c r="D1825" s="6">
        <f>E1825+F1825+G1825+H1825</f>
        <v>0</v>
      </c>
      <c r="E1825" s="6">
        <v>0</v>
      </c>
      <c r="F1825" s="6">
        <v>0</v>
      </c>
      <c r="G1825" s="6">
        <v>0</v>
      </c>
      <c r="H1825" s="6">
        <v>0</v>
      </c>
    </row>
    <row r="1826" spans="1:8" ht="12.75" x14ac:dyDescent="0.2">
      <c r="A1826" s="209"/>
      <c r="B1826" s="213"/>
      <c r="C1826" s="122" t="s">
        <v>504</v>
      </c>
      <c r="D1826" s="6">
        <f>E1826+F1826+G1826+H1826</f>
        <v>180</v>
      </c>
      <c r="E1826" s="6">
        <v>0</v>
      </c>
      <c r="F1826" s="7">
        <f>171+9</f>
        <v>180</v>
      </c>
      <c r="G1826" s="6">
        <v>0</v>
      </c>
      <c r="H1826" s="6">
        <v>0</v>
      </c>
    </row>
    <row r="1827" spans="1:8" ht="12.75" x14ac:dyDescent="0.2">
      <c r="A1827" s="209"/>
      <c r="B1827" s="213"/>
      <c r="C1827" s="122" t="s">
        <v>505</v>
      </c>
      <c r="D1827" s="6">
        <f>E1827+F1827+G1827+H1827</f>
        <v>0</v>
      </c>
      <c r="E1827" s="6">
        <v>0</v>
      </c>
      <c r="F1827" s="6">
        <v>0</v>
      </c>
      <c r="G1827" s="6">
        <v>0</v>
      </c>
      <c r="H1827" s="6">
        <v>0</v>
      </c>
    </row>
    <row r="1828" spans="1:8" ht="12.75" x14ac:dyDescent="0.2">
      <c r="A1828" s="209"/>
      <c r="B1828" s="213"/>
      <c r="C1828" s="122" t="s">
        <v>506</v>
      </c>
      <c r="D1828" s="6">
        <f>E1828+F1828+G1828+H1828</f>
        <v>0</v>
      </c>
      <c r="E1828" s="6">
        <v>0</v>
      </c>
      <c r="F1828" s="6">
        <v>0</v>
      </c>
      <c r="G1828" s="6">
        <v>0</v>
      </c>
      <c r="H1828" s="6">
        <v>0</v>
      </c>
    </row>
    <row r="1829" spans="1:8" ht="12.75" x14ac:dyDescent="0.2">
      <c r="A1829" s="209"/>
      <c r="B1829" s="213"/>
      <c r="C1829" s="122" t="s">
        <v>507</v>
      </c>
      <c r="D1829" s="6">
        <f>E1829+F1829+G1829+H1829</f>
        <v>0</v>
      </c>
      <c r="E1829" s="6">
        <v>0</v>
      </c>
      <c r="F1829" s="6">
        <v>0</v>
      </c>
      <c r="G1829" s="6">
        <v>0</v>
      </c>
      <c r="H1829" s="6">
        <v>0</v>
      </c>
    </row>
    <row r="1830" spans="1:8" ht="12.75" customHeight="1" x14ac:dyDescent="0.2">
      <c r="A1830" s="209" t="s">
        <v>1155</v>
      </c>
      <c r="B1830" s="213" t="s">
        <v>1360</v>
      </c>
      <c r="C1830" s="51" t="s">
        <v>502</v>
      </c>
      <c r="D1830" s="5">
        <f>D1831+D1832+D1833+D1834+D1835</f>
        <v>1579</v>
      </c>
      <c r="E1830" s="5">
        <f>E1831+E1832+E1833+E1834+E1835</f>
        <v>0</v>
      </c>
      <c r="F1830" s="5">
        <f>F1831+F1832+F1833+F1834+F1835</f>
        <v>1579</v>
      </c>
      <c r="G1830" s="5">
        <f>G1831+G1832+G1833+G1834+G1835</f>
        <v>0</v>
      </c>
      <c r="H1830" s="5">
        <f>H1831+H1832+H1833+H1834+H1835</f>
        <v>0</v>
      </c>
    </row>
    <row r="1831" spans="1:8" ht="12.75" x14ac:dyDescent="0.2">
      <c r="A1831" s="209"/>
      <c r="B1831" s="213"/>
      <c r="C1831" s="122" t="s">
        <v>503</v>
      </c>
      <c r="D1831" s="6">
        <f>E1831+F1831+G1831+H1831</f>
        <v>0</v>
      </c>
      <c r="E1831" s="6">
        <v>0</v>
      </c>
      <c r="F1831" s="6">
        <v>0</v>
      </c>
      <c r="G1831" s="6">
        <v>0</v>
      </c>
      <c r="H1831" s="6">
        <v>0</v>
      </c>
    </row>
    <row r="1832" spans="1:8" ht="12.75" x14ac:dyDescent="0.2">
      <c r="A1832" s="209"/>
      <c r="B1832" s="213"/>
      <c r="C1832" s="122" t="s">
        <v>504</v>
      </c>
      <c r="D1832" s="6">
        <f>E1832+F1832+G1832+H1832</f>
        <v>0</v>
      </c>
      <c r="E1832" s="6">
        <v>0</v>
      </c>
      <c r="F1832" s="7">
        <v>0</v>
      </c>
      <c r="G1832" s="6">
        <v>0</v>
      </c>
      <c r="H1832" s="6">
        <v>0</v>
      </c>
    </row>
    <row r="1833" spans="1:8" ht="12.75" x14ac:dyDescent="0.2">
      <c r="A1833" s="209"/>
      <c r="B1833" s="213"/>
      <c r="C1833" s="122" t="s">
        <v>505</v>
      </c>
      <c r="D1833" s="6">
        <f>E1833+F1833+G1833+H1833</f>
        <v>1579</v>
      </c>
      <c r="E1833" s="6">
        <v>0</v>
      </c>
      <c r="F1833" s="6">
        <v>1579</v>
      </c>
      <c r="G1833" s="6">
        <v>0</v>
      </c>
      <c r="H1833" s="6">
        <v>0</v>
      </c>
    </row>
    <row r="1834" spans="1:8" ht="12.75" x14ac:dyDescent="0.2">
      <c r="A1834" s="209"/>
      <c r="B1834" s="213"/>
      <c r="C1834" s="122" t="s">
        <v>506</v>
      </c>
      <c r="D1834" s="6">
        <f>E1834+F1834+G1834+H1834</f>
        <v>0</v>
      </c>
      <c r="E1834" s="6">
        <v>0</v>
      </c>
      <c r="F1834" s="6">
        <v>0</v>
      </c>
      <c r="G1834" s="6">
        <v>0</v>
      </c>
      <c r="H1834" s="6">
        <v>0</v>
      </c>
    </row>
    <row r="1835" spans="1:8" ht="12.75" x14ac:dyDescent="0.2">
      <c r="A1835" s="209"/>
      <c r="B1835" s="213"/>
      <c r="C1835" s="122" t="s">
        <v>507</v>
      </c>
      <c r="D1835" s="6">
        <f>E1835+F1835+G1835+H1835</f>
        <v>0</v>
      </c>
      <c r="E1835" s="6">
        <v>0</v>
      </c>
      <c r="F1835" s="6">
        <v>0</v>
      </c>
      <c r="G1835" s="6">
        <v>0</v>
      </c>
      <c r="H1835" s="6">
        <v>0</v>
      </c>
    </row>
    <row r="1836" spans="1:8" ht="12.75" customHeight="1" x14ac:dyDescent="0.2">
      <c r="A1836" s="209" t="s">
        <v>1156</v>
      </c>
      <c r="B1836" s="230" t="s">
        <v>1157</v>
      </c>
      <c r="C1836" s="51" t="s">
        <v>502</v>
      </c>
      <c r="D1836" s="5">
        <f>D1837+D1838+D1839+D1840+D1841</f>
        <v>0</v>
      </c>
      <c r="E1836" s="5">
        <f>E1837+E1838+E1839+E1840+E1841</f>
        <v>0</v>
      </c>
      <c r="F1836" s="5">
        <f>F1837+F1838+F1839+F1840+F1841</f>
        <v>0</v>
      </c>
      <c r="G1836" s="5">
        <f>G1837+G1838+G1839+G1840+G1841</f>
        <v>0</v>
      </c>
      <c r="H1836" s="5">
        <f>H1837+H1838+H1839+H1840+H1841</f>
        <v>0</v>
      </c>
    </row>
    <row r="1837" spans="1:8" ht="12.75" x14ac:dyDescent="0.2">
      <c r="A1837" s="209"/>
      <c r="B1837" s="231"/>
      <c r="C1837" s="122" t="s">
        <v>503</v>
      </c>
      <c r="D1837" s="6">
        <f>E1837+F1837+G1837+H1837</f>
        <v>0</v>
      </c>
      <c r="E1837" s="6">
        <v>0</v>
      </c>
      <c r="F1837" s="6">
        <v>0</v>
      </c>
      <c r="G1837" s="6">
        <v>0</v>
      </c>
      <c r="H1837" s="6">
        <v>0</v>
      </c>
    </row>
    <row r="1838" spans="1:8" ht="12.75" x14ac:dyDescent="0.2">
      <c r="A1838" s="209"/>
      <c r="B1838" s="231"/>
      <c r="C1838" s="122" t="s">
        <v>504</v>
      </c>
      <c r="D1838" s="6">
        <f>E1838+F1838+G1838+H1838</f>
        <v>0</v>
      </c>
      <c r="E1838" s="6">
        <v>0</v>
      </c>
      <c r="F1838" s="7">
        <v>0</v>
      </c>
      <c r="G1838" s="6">
        <v>0</v>
      </c>
      <c r="H1838" s="6">
        <v>0</v>
      </c>
    </row>
    <row r="1839" spans="1:8" ht="12.75" x14ac:dyDescent="0.2">
      <c r="A1839" s="209"/>
      <c r="B1839" s="231"/>
      <c r="C1839" s="122" t="s">
        <v>505</v>
      </c>
      <c r="D1839" s="6">
        <f>E1839+F1839+G1839+H1839</f>
        <v>0</v>
      </c>
      <c r="E1839" s="6">
        <v>0</v>
      </c>
      <c r="F1839" s="6">
        <v>0</v>
      </c>
      <c r="G1839" s="6">
        <v>0</v>
      </c>
      <c r="H1839" s="6">
        <v>0</v>
      </c>
    </row>
    <row r="1840" spans="1:8" ht="12.75" x14ac:dyDescent="0.2">
      <c r="A1840" s="209"/>
      <c r="B1840" s="231"/>
      <c r="C1840" s="122" t="s">
        <v>506</v>
      </c>
      <c r="D1840" s="6">
        <f>E1840+F1840+G1840+H1840</f>
        <v>0</v>
      </c>
      <c r="E1840" s="6">
        <v>0</v>
      </c>
      <c r="F1840" s="6">
        <v>0</v>
      </c>
      <c r="G1840" s="6">
        <v>0</v>
      </c>
      <c r="H1840" s="6">
        <v>0</v>
      </c>
    </row>
    <row r="1841" spans="1:8" ht="12.75" x14ac:dyDescent="0.2">
      <c r="A1841" s="209"/>
      <c r="B1841" s="232"/>
      <c r="C1841" s="122" t="s">
        <v>507</v>
      </c>
      <c r="D1841" s="6">
        <f>E1841+F1841+G1841+H1841</f>
        <v>0</v>
      </c>
      <c r="E1841" s="6">
        <v>0</v>
      </c>
      <c r="F1841" s="6">
        <v>0</v>
      </c>
      <c r="G1841" s="6">
        <v>0</v>
      </c>
      <c r="H1841" s="6">
        <v>0</v>
      </c>
    </row>
    <row r="1842" spans="1:8" s="20" customFormat="1" ht="26.25" customHeight="1" x14ac:dyDescent="0.25">
      <c r="A1842" s="16">
        <v>13</v>
      </c>
      <c r="B1842" s="210" t="s">
        <v>1041</v>
      </c>
      <c r="C1842" s="210"/>
      <c r="D1842" s="210"/>
      <c r="E1842" s="210"/>
      <c r="F1842" s="210"/>
      <c r="G1842" s="210"/>
      <c r="H1842" s="210"/>
    </row>
    <row r="1843" spans="1:8" ht="12.75" x14ac:dyDescent="0.2">
      <c r="A1843" s="122" t="s">
        <v>165</v>
      </c>
      <c r="B1843" s="115" t="s">
        <v>498</v>
      </c>
      <c r="C1843" s="209"/>
      <c r="D1843" s="209"/>
      <c r="E1843" s="209"/>
      <c r="F1843" s="209"/>
      <c r="G1843" s="209"/>
      <c r="H1843" s="209"/>
    </row>
    <row r="1844" spans="1:8" s="30" customFormat="1" ht="12.75" x14ac:dyDescent="0.2">
      <c r="A1844" s="207" t="s">
        <v>166</v>
      </c>
      <c r="B1844" s="208" t="s">
        <v>1042</v>
      </c>
      <c r="C1844" s="121" t="s">
        <v>502</v>
      </c>
      <c r="D1844" s="29">
        <f>D1845+D1846+D1847+D1848+D1849</f>
        <v>37154.600000000006</v>
      </c>
      <c r="E1844" s="29">
        <f t="shared" ref="E1844:H1844" si="1072">E1845+E1846+E1847+E1848+E1849</f>
        <v>0</v>
      </c>
      <c r="F1844" s="29">
        <f t="shared" si="1072"/>
        <v>37154.600000000006</v>
      </c>
      <c r="G1844" s="29">
        <f t="shared" si="1072"/>
        <v>0</v>
      </c>
      <c r="H1844" s="29">
        <f t="shared" si="1072"/>
        <v>0</v>
      </c>
    </row>
    <row r="1845" spans="1:8" s="30" customFormat="1" ht="12.75" x14ac:dyDescent="0.2">
      <c r="A1845" s="207"/>
      <c r="B1845" s="208"/>
      <c r="C1845" s="120" t="s">
        <v>503</v>
      </c>
      <c r="D1845" s="29">
        <f>D1851+D1857+D1863+D1869+D1875+D1881+D1887+D1893+D1899+D1905+D1911+D1917+D1929+D1923+D1935+D1941+D1947+D1953+D1959+D1965++D1971+D1977+D1983+D1989+D1995+D2001+D2007+D2013+D2019+D2025+D2031+D2037+D2043+D2049+D2055</f>
        <v>0</v>
      </c>
      <c r="E1845" s="29">
        <f t="shared" ref="E1845:H1845" si="1073">E1851+E1857+E1863+E1869+E1875+E1881+E1887+E1893+E1899+E1905+E1911+E1917+E1929+E1923+E1935+E1941+E1947+E1953+E1959+E1965++E1971+E1977+E1983+E1989+E1995+E2001+E2007+E2013+E2019+E2025+E2031+E2037+E2043+E2049+E2055</f>
        <v>0</v>
      </c>
      <c r="F1845" s="29">
        <f t="shared" si="1073"/>
        <v>0</v>
      </c>
      <c r="G1845" s="29">
        <f t="shared" si="1073"/>
        <v>0</v>
      </c>
      <c r="H1845" s="29">
        <f t="shared" si="1073"/>
        <v>0</v>
      </c>
    </row>
    <row r="1846" spans="1:8" s="30" customFormat="1" ht="12.75" x14ac:dyDescent="0.2">
      <c r="A1846" s="207"/>
      <c r="B1846" s="208"/>
      <c r="C1846" s="120" t="s">
        <v>504</v>
      </c>
      <c r="D1846" s="29">
        <f>D1852+D1858+D1864+D1870+D1876+D1882+D1888+D1894+D1900+D1906+D1912+D1918+D1930+D1924+D1936+D1942+D1948+D1954+D1960+D1966++D1972+D1978+D1984+D1990+D1996+D2002+D2008+D2014+D2020+D2026+D2032+D2038+D2044+D2050+D2056</f>
        <v>33259.800000000003</v>
      </c>
      <c r="E1846" s="29">
        <f t="shared" ref="E1846:H1846" si="1074">E1852+E1858+E1864+E1870+E1876+E1882+E1888+E1894+E1900+E1906+E1912+E1918+E1930+E1924+E1936+E1942+E1948+E1954+E1960+E1966++E1972+E1978+E1984+E1990+E1996+E2002+E2008+E2014+E2020+E2026+E2032+E2038+E2044+E2050+E2056</f>
        <v>0</v>
      </c>
      <c r="F1846" s="29">
        <f t="shared" si="1074"/>
        <v>33259.800000000003</v>
      </c>
      <c r="G1846" s="29">
        <f t="shared" si="1074"/>
        <v>0</v>
      </c>
      <c r="H1846" s="29">
        <f t="shared" si="1074"/>
        <v>0</v>
      </c>
    </row>
    <row r="1847" spans="1:8" s="30" customFormat="1" ht="12.75" x14ac:dyDescent="0.2">
      <c r="A1847" s="207"/>
      <c r="B1847" s="208"/>
      <c r="C1847" s="120" t="s">
        <v>505</v>
      </c>
      <c r="D1847" s="29">
        <f>D1853+D1859+D1865+D1871+D1877+D1883+D1889+D1895+D1901+D1907+D1913+D1919+D1931+D1925+D1937+D1943+D1949+D1955+D1961+D1967++D1973+D1979+D1985+D1991+D1997+D2003+D2009+D2015+D2021+D2027+D2033+D2039+D2045+D2051+D2057</f>
        <v>2174</v>
      </c>
      <c r="E1847" s="29">
        <f t="shared" ref="E1847:H1847" si="1075">E1853+E1859+E1865+E1871+E1877+E1883+E1889+E1895+E1901+E1907+E1913+E1919+E1931+E1925+E1937+E1943+E1949+E1955+E1961+E1967++E1973+E1979+E1985+E1991+E1997+E2003+E2009+E2015+E2021+E2027+E2033+E2039+E2045+E2051+E2057</f>
        <v>0</v>
      </c>
      <c r="F1847" s="29">
        <f t="shared" si="1075"/>
        <v>2174</v>
      </c>
      <c r="G1847" s="29">
        <f t="shared" si="1075"/>
        <v>0</v>
      </c>
      <c r="H1847" s="29">
        <f t="shared" si="1075"/>
        <v>0</v>
      </c>
    </row>
    <row r="1848" spans="1:8" s="30" customFormat="1" ht="12.75" x14ac:dyDescent="0.2">
      <c r="A1848" s="207"/>
      <c r="B1848" s="208"/>
      <c r="C1848" s="120" t="s">
        <v>506</v>
      </c>
      <c r="D1848" s="29">
        <f>D1854+D1860+D1866+D1872+D1878+D1884+D1890+D1896+D1902+D1908+D1914+D1920+D1932+D1926+D1938+D1944+D1950+D1956+D1962+D1968++D1974+D1980+D1986+D1992+D1998+D2004+D2010+D2016+D2022+D2028+D2034+D2040+D2046+D2052+D2058</f>
        <v>220.8</v>
      </c>
      <c r="E1848" s="29">
        <f t="shared" ref="E1848:H1848" si="1076">E1854+E1860+E1866+E1872+E1878+E1884+E1890+E1896+E1902+E1908+E1914+E1920+E1932+E1926+E1938+E1944+E1950+E1956+E1962+E1968++E1974+E1980+E1986+E1992+E1998+E2004+E2010+E2016+E2022+E2028+E2034+E2040+E2046+E2052+E2058</f>
        <v>0</v>
      </c>
      <c r="F1848" s="29">
        <f t="shared" si="1076"/>
        <v>220.8</v>
      </c>
      <c r="G1848" s="29">
        <f t="shared" si="1076"/>
        <v>0</v>
      </c>
      <c r="H1848" s="29">
        <f t="shared" si="1076"/>
        <v>0</v>
      </c>
    </row>
    <row r="1849" spans="1:8" s="30" customFormat="1" ht="50.45" customHeight="1" x14ac:dyDescent="0.2">
      <c r="A1849" s="207"/>
      <c r="B1849" s="208"/>
      <c r="C1849" s="120" t="s">
        <v>507</v>
      </c>
      <c r="D1849" s="29">
        <f>E1849+F1849+G1849+H1849</f>
        <v>1500</v>
      </c>
      <c r="E1849" s="29">
        <v>0</v>
      </c>
      <c r="F1849" s="29">
        <v>1500</v>
      </c>
      <c r="G1849" s="29">
        <v>0</v>
      </c>
      <c r="H1849" s="29">
        <v>0</v>
      </c>
    </row>
    <row r="1850" spans="1:8" ht="12.75" customHeight="1" x14ac:dyDescent="0.2">
      <c r="A1850" s="209" t="s">
        <v>167</v>
      </c>
      <c r="B1850" s="213" t="s">
        <v>804</v>
      </c>
      <c r="C1850" s="51" t="s">
        <v>502</v>
      </c>
      <c r="D1850" s="5">
        <f>D1851+D1852+D1853+D1854+D1855</f>
        <v>100</v>
      </c>
      <c r="E1850" s="5">
        <f>E1851+E1852+E1853+E1854+E1855</f>
        <v>0</v>
      </c>
      <c r="F1850" s="71">
        <f t="shared" ref="F1850" si="1077">F1851+F1852+F1853+F1854+F1855</f>
        <v>100</v>
      </c>
      <c r="G1850" s="5">
        <f>G1851+G1852+G1853+G1854+G1855</f>
        <v>0</v>
      </c>
      <c r="H1850" s="5">
        <f>H1851+H1852+H1853+H1854+H1855</f>
        <v>0</v>
      </c>
    </row>
    <row r="1851" spans="1:8" ht="12.75" x14ac:dyDescent="0.2">
      <c r="A1851" s="209"/>
      <c r="B1851" s="213"/>
      <c r="C1851" s="122" t="s">
        <v>503</v>
      </c>
      <c r="D1851" s="6">
        <f>E1851+F1851+G1851+H1851</f>
        <v>0</v>
      </c>
      <c r="E1851" s="6">
        <v>0</v>
      </c>
      <c r="F1851" s="110">
        <v>0</v>
      </c>
      <c r="G1851" s="6">
        <v>0</v>
      </c>
      <c r="H1851" s="6">
        <v>0</v>
      </c>
    </row>
    <row r="1852" spans="1:8" ht="12.75" x14ac:dyDescent="0.2">
      <c r="A1852" s="209"/>
      <c r="B1852" s="213"/>
      <c r="C1852" s="122" t="s">
        <v>504</v>
      </c>
      <c r="D1852" s="6">
        <f>E1852+F1852+G1852+H1852</f>
        <v>100</v>
      </c>
      <c r="E1852" s="6">
        <v>0</v>
      </c>
      <c r="F1852" s="110">
        <v>100</v>
      </c>
      <c r="G1852" s="6">
        <v>0</v>
      </c>
      <c r="H1852" s="6">
        <v>0</v>
      </c>
    </row>
    <row r="1853" spans="1:8" ht="12.75" x14ac:dyDescent="0.2">
      <c r="A1853" s="209"/>
      <c r="B1853" s="213"/>
      <c r="C1853" s="122" t="s">
        <v>505</v>
      </c>
      <c r="D1853" s="6">
        <f>E1853+F1853+G1853+H1853</f>
        <v>0</v>
      </c>
      <c r="E1853" s="6">
        <v>0</v>
      </c>
      <c r="F1853" s="110">
        <v>0</v>
      </c>
      <c r="G1853" s="6">
        <v>0</v>
      </c>
      <c r="H1853" s="6">
        <v>0</v>
      </c>
    </row>
    <row r="1854" spans="1:8" ht="12.75" x14ac:dyDescent="0.2">
      <c r="A1854" s="209"/>
      <c r="B1854" s="213"/>
      <c r="C1854" s="122" t="s">
        <v>506</v>
      </c>
      <c r="D1854" s="6">
        <f>E1854+F1854+G1854+H1854</f>
        <v>0</v>
      </c>
      <c r="E1854" s="6">
        <v>0</v>
      </c>
      <c r="F1854" s="110">
        <v>0</v>
      </c>
      <c r="G1854" s="6">
        <v>0</v>
      </c>
      <c r="H1854" s="6">
        <v>0</v>
      </c>
    </row>
    <row r="1855" spans="1:8" ht="12.75" x14ac:dyDescent="0.2">
      <c r="A1855" s="209"/>
      <c r="B1855" s="213"/>
      <c r="C1855" s="122" t="s">
        <v>507</v>
      </c>
      <c r="D1855" s="6">
        <f>E1855+F1855+G1855+H1855</f>
        <v>0</v>
      </c>
      <c r="E1855" s="6">
        <v>0</v>
      </c>
      <c r="F1855" s="110">
        <v>0</v>
      </c>
      <c r="G1855" s="6">
        <v>0</v>
      </c>
      <c r="H1855" s="6">
        <v>0</v>
      </c>
    </row>
    <row r="1856" spans="1:8" ht="12.75" customHeight="1" x14ac:dyDescent="0.2">
      <c r="A1856" s="209" t="s">
        <v>168</v>
      </c>
      <c r="B1856" s="213" t="s">
        <v>169</v>
      </c>
      <c r="C1856" s="51" t="s">
        <v>502</v>
      </c>
      <c r="D1856" s="5">
        <f>D1857+D1858+D1859+D1860+D1861</f>
        <v>100</v>
      </c>
      <c r="E1856" s="5">
        <f>E1857+E1858+E1859+E1860+E1861</f>
        <v>0</v>
      </c>
      <c r="F1856" s="71">
        <f t="shared" ref="F1856" si="1078">F1857+F1858+F1859+F1860+F1861</f>
        <v>100</v>
      </c>
      <c r="G1856" s="5">
        <f>G1857+G1858+G1859+G1860+G1861</f>
        <v>0</v>
      </c>
      <c r="H1856" s="5">
        <f>H1857+H1858+H1859+H1860+H1861</f>
        <v>0</v>
      </c>
    </row>
    <row r="1857" spans="1:8" ht="12.75" x14ac:dyDescent="0.2">
      <c r="A1857" s="209"/>
      <c r="B1857" s="213"/>
      <c r="C1857" s="122" t="s">
        <v>503</v>
      </c>
      <c r="D1857" s="6">
        <f>E1857+F1857+G1857+H1857</f>
        <v>0</v>
      </c>
      <c r="E1857" s="6">
        <v>0</v>
      </c>
      <c r="F1857" s="110">
        <v>0</v>
      </c>
      <c r="G1857" s="6">
        <v>0</v>
      </c>
      <c r="H1857" s="6">
        <v>0</v>
      </c>
    </row>
    <row r="1858" spans="1:8" ht="12.75" x14ac:dyDescent="0.2">
      <c r="A1858" s="209"/>
      <c r="B1858" s="213"/>
      <c r="C1858" s="122" t="s">
        <v>504</v>
      </c>
      <c r="D1858" s="6">
        <f>E1858+F1858+G1858+H1858</f>
        <v>100</v>
      </c>
      <c r="E1858" s="6">
        <v>0</v>
      </c>
      <c r="F1858" s="110">
        <v>100</v>
      </c>
      <c r="G1858" s="6">
        <v>0</v>
      </c>
      <c r="H1858" s="6">
        <v>0</v>
      </c>
    </row>
    <row r="1859" spans="1:8" ht="12.75" x14ac:dyDescent="0.2">
      <c r="A1859" s="209"/>
      <c r="B1859" s="213"/>
      <c r="C1859" s="122" t="s">
        <v>505</v>
      </c>
      <c r="D1859" s="6">
        <f>E1859+F1859+G1859+H1859</f>
        <v>0</v>
      </c>
      <c r="E1859" s="6">
        <v>0</v>
      </c>
      <c r="F1859" s="110">
        <v>0</v>
      </c>
      <c r="G1859" s="6">
        <v>0</v>
      </c>
      <c r="H1859" s="6">
        <v>0</v>
      </c>
    </row>
    <row r="1860" spans="1:8" ht="12.75" x14ac:dyDescent="0.2">
      <c r="A1860" s="209"/>
      <c r="B1860" s="213"/>
      <c r="C1860" s="122" t="s">
        <v>506</v>
      </c>
      <c r="D1860" s="6">
        <f>E1860+F1860+G1860+H1860</f>
        <v>0</v>
      </c>
      <c r="E1860" s="6">
        <v>0</v>
      </c>
      <c r="F1860" s="110">
        <v>0</v>
      </c>
      <c r="G1860" s="6">
        <v>0</v>
      </c>
      <c r="H1860" s="6">
        <v>0</v>
      </c>
    </row>
    <row r="1861" spans="1:8" ht="12.75" x14ac:dyDescent="0.2">
      <c r="A1861" s="209"/>
      <c r="B1861" s="213"/>
      <c r="C1861" s="122" t="s">
        <v>507</v>
      </c>
      <c r="D1861" s="6">
        <f>E1861+F1861+G1861+H1861</f>
        <v>0</v>
      </c>
      <c r="E1861" s="6">
        <v>0</v>
      </c>
      <c r="F1861" s="110">
        <v>0</v>
      </c>
      <c r="G1861" s="6">
        <v>0</v>
      </c>
      <c r="H1861" s="6">
        <v>0</v>
      </c>
    </row>
    <row r="1862" spans="1:8" ht="12.75" customHeight="1" x14ac:dyDescent="0.2">
      <c r="A1862" s="209" t="s">
        <v>170</v>
      </c>
      <c r="B1862" s="213" t="s">
        <v>728</v>
      </c>
      <c r="C1862" s="51" t="s">
        <v>502</v>
      </c>
      <c r="D1862" s="5">
        <f>D1863+D1864+D1865+D1866+D1867</f>
        <v>100</v>
      </c>
      <c r="E1862" s="5">
        <f>E1863+E1864+E1865+E1866+E1867</f>
        <v>0</v>
      </c>
      <c r="F1862" s="71">
        <f t="shared" ref="F1862" si="1079">F1863+F1864+F1865+F1866+F1867</f>
        <v>100</v>
      </c>
      <c r="G1862" s="5">
        <f>G1863+G1864+G1865+G1866+G1867</f>
        <v>0</v>
      </c>
      <c r="H1862" s="5">
        <f>H1863+H1864+H1865+H1866+H1867</f>
        <v>0</v>
      </c>
    </row>
    <row r="1863" spans="1:8" ht="12.75" x14ac:dyDescent="0.2">
      <c r="A1863" s="209"/>
      <c r="B1863" s="213"/>
      <c r="C1863" s="122" t="s">
        <v>503</v>
      </c>
      <c r="D1863" s="6">
        <f>E1863+F1863+G1863+H1863</f>
        <v>0</v>
      </c>
      <c r="E1863" s="6">
        <v>0</v>
      </c>
      <c r="F1863" s="110">
        <v>0</v>
      </c>
      <c r="G1863" s="6">
        <v>0</v>
      </c>
      <c r="H1863" s="6">
        <v>0</v>
      </c>
    </row>
    <row r="1864" spans="1:8" ht="12.75" x14ac:dyDescent="0.2">
      <c r="A1864" s="209"/>
      <c r="B1864" s="213"/>
      <c r="C1864" s="122" t="s">
        <v>504</v>
      </c>
      <c r="D1864" s="6">
        <f>E1864+F1864+G1864+H1864</f>
        <v>100</v>
      </c>
      <c r="E1864" s="6">
        <v>0</v>
      </c>
      <c r="F1864" s="110">
        <v>100</v>
      </c>
      <c r="G1864" s="6">
        <v>0</v>
      </c>
      <c r="H1864" s="6">
        <v>0</v>
      </c>
    </row>
    <row r="1865" spans="1:8" ht="12.75" x14ac:dyDescent="0.2">
      <c r="A1865" s="209"/>
      <c r="B1865" s="213"/>
      <c r="C1865" s="122" t="s">
        <v>505</v>
      </c>
      <c r="D1865" s="6">
        <f>E1865+F1865+G1865+H1865</f>
        <v>0</v>
      </c>
      <c r="E1865" s="6">
        <v>0</v>
      </c>
      <c r="F1865" s="110">
        <v>0</v>
      </c>
      <c r="G1865" s="6">
        <v>0</v>
      </c>
      <c r="H1865" s="6">
        <v>0</v>
      </c>
    </row>
    <row r="1866" spans="1:8" ht="12.75" x14ac:dyDescent="0.2">
      <c r="A1866" s="209"/>
      <c r="B1866" s="213"/>
      <c r="C1866" s="122" t="s">
        <v>506</v>
      </c>
      <c r="D1866" s="6">
        <f>E1866+F1866+G1866+H1866</f>
        <v>0</v>
      </c>
      <c r="E1866" s="6">
        <v>0</v>
      </c>
      <c r="F1866" s="110">
        <v>0</v>
      </c>
      <c r="G1866" s="6">
        <v>0</v>
      </c>
      <c r="H1866" s="6">
        <v>0</v>
      </c>
    </row>
    <row r="1867" spans="1:8" ht="12.75" x14ac:dyDescent="0.2">
      <c r="A1867" s="209"/>
      <c r="B1867" s="213"/>
      <c r="C1867" s="122" t="s">
        <v>507</v>
      </c>
      <c r="D1867" s="6">
        <f>E1867+F1867+G1867+H1867</f>
        <v>0</v>
      </c>
      <c r="E1867" s="6">
        <v>0</v>
      </c>
      <c r="F1867" s="110">
        <v>0</v>
      </c>
      <c r="G1867" s="6">
        <v>0</v>
      </c>
      <c r="H1867" s="6">
        <v>0</v>
      </c>
    </row>
    <row r="1868" spans="1:8" ht="12.75" customHeight="1" x14ac:dyDescent="0.2">
      <c r="A1868" s="209" t="s">
        <v>171</v>
      </c>
      <c r="B1868" s="213" t="s">
        <v>729</v>
      </c>
      <c r="C1868" s="51" t="s">
        <v>502</v>
      </c>
      <c r="D1868" s="5">
        <f>D1869+D1870+D1871+D1872+D1873</f>
        <v>100</v>
      </c>
      <c r="E1868" s="5">
        <f>E1869+E1870+E1871+E1872+E1873</f>
        <v>0</v>
      </c>
      <c r="F1868" s="71">
        <f t="shared" ref="F1868" si="1080">F1869+F1870+F1871+F1872+F1873</f>
        <v>100</v>
      </c>
      <c r="G1868" s="5">
        <f>G1869+G1870+G1871+G1872+G1873</f>
        <v>0</v>
      </c>
      <c r="H1868" s="5">
        <f>H1869+H1870+H1871+H1872+H1873</f>
        <v>0</v>
      </c>
    </row>
    <row r="1869" spans="1:8" ht="12.75" x14ac:dyDescent="0.2">
      <c r="A1869" s="209"/>
      <c r="B1869" s="213"/>
      <c r="C1869" s="122" t="s">
        <v>503</v>
      </c>
      <c r="D1869" s="6">
        <f>E1869+F1869+G1869+H1869</f>
        <v>0</v>
      </c>
      <c r="E1869" s="6">
        <v>0</v>
      </c>
      <c r="F1869" s="110">
        <v>0</v>
      </c>
      <c r="G1869" s="6">
        <v>0</v>
      </c>
      <c r="H1869" s="6">
        <v>0</v>
      </c>
    </row>
    <row r="1870" spans="1:8" ht="12.75" x14ac:dyDescent="0.2">
      <c r="A1870" s="209"/>
      <c r="B1870" s="213"/>
      <c r="C1870" s="122" t="s">
        <v>504</v>
      </c>
      <c r="D1870" s="6">
        <f>E1870+F1870+G1870+H1870</f>
        <v>100</v>
      </c>
      <c r="E1870" s="6">
        <v>0</v>
      </c>
      <c r="F1870" s="110">
        <v>100</v>
      </c>
      <c r="G1870" s="6">
        <v>0</v>
      </c>
      <c r="H1870" s="6">
        <v>0</v>
      </c>
    </row>
    <row r="1871" spans="1:8" ht="12.75" x14ac:dyDescent="0.2">
      <c r="A1871" s="209"/>
      <c r="B1871" s="213"/>
      <c r="C1871" s="122" t="s">
        <v>505</v>
      </c>
      <c r="D1871" s="6">
        <f>E1871+F1871+G1871+H1871</f>
        <v>0</v>
      </c>
      <c r="E1871" s="6">
        <v>0</v>
      </c>
      <c r="F1871" s="110">
        <v>0</v>
      </c>
      <c r="G1871" s="6">
        <v>0</v>
      </c>
      <c r="H1871" s="6">
        <v>0</v>
      </c>
    </row>
    <row r="1872" spans="1:8" ht="12.75" x14ac:dyDescent="0.2">
      <c r="A1872" s="209"/>
      <c r="B1872" s="213"/>
      <c r="C1872" s="122" t="s">
        <v>506</v>
      </c>
      <c r="D1872" s="6">
        <f>E1872+F1872+G1872+H1872</f>
        <v>0</v>
      </c>
      <c r="E1872" s="6">
        <v>0</v>
      </c>
      <c r="F1872" s="110">
        <v>0</v>
      </c>
      <c r="G1872" s="6">
        <v>0</v>
      </c>
      <c r="H1872" s="6">
        <v>0</v>
      </c>
    </row>
    <row r="1873" spans="1:8" ht="12.75" x14ac:dyDescent="0.2">
      <c r="A1873" s="209"/>
      <c r="B1873" s="213"/>
      <c r="C1873" s="122" t="s">
        <v>507</v>
      </c>
      <c r="D1873" s="6">
        <f>E1873+F1873+G1873+H1873</f>
        <v>0</v>
      </c>
      <c r="E1873" s="6">
        <v>0</v>
      </c>
      <c r="F1873" s="110">
        <v>0</v>
      </c>
      <c r="G1873" s="6">
        <v>0</v>
      </c>
      <c r="H1873" s="6">
        <v>0</v>
      </c>
    </row>
    <row r="1874" spans="1:8" ht="12.75" customHeight="1" x14ac:dyDescent="0.2">
      <c r="A1874" s="209" t="s">
        <v>172</v>
      </c>
      <c r="B1874" s="213" t="s">
        <v>730</v>
      </c>
      <c r="C1874" s="51" t="s">
        <v>502</v>
      </c>
      <c r="D1874" s="5">
        <f>D1875+D1876+D1877+D1878+D1879</f>
        <v>200</v>
      </c>
      <c r="E1874" s="5">
        <f>E1875+E1876+E1877+E1878+E1879</f>
        <v>0</v>
      </c>
      <c r="F1874" s="71">
        <f t="shared" ref="F1874" si="1081">F1875+F1876+F1877+F1878+F1879</f>
        <v>200</v>
      </c>
      <c r="G1874" s="5">
        <f>G1875+G1876+G1877+G1878+G1879</f>
        <v>0</v>
      </c>
      <c r="H1874" s="5">
        <f>H1875+H1876+H1877+H1878+H1879</f>
        <v>0</v>
      </c>
    </row>
    <row r="1875" spans="1:8" ht="12.75" x14ac:dyDescent="0.2">
      <c r="A1875" s="209"/>
      <c r="B1875" s="213"/>
      <c r="C1875" s="122" t="s">
        <v>503</v>
      </c>
      <c r="D1875" s="6">
        <f>E1875+F1875+G1875+H1875</f>
        <v>0</v>
      </c>
      <c r="E1875" s="6">
        <v>0</v>
      </c>
      <c r="F1875" s="110">
        <v>0</v>
      </c>
      <c r="G1875" s="6">
        <v>0</v>
      </c>
      <c r="H1875" s="6">
        <v>0</v>
      </c>
    </row>
    <row r="1876" spans="1:8" ht="12.75" x14ac:dyDescent="0.2">
      <c r="A1876" s="209"/>
      <c r="B1876" s="213"/>
      <c r="C1876" s="122" t="s">
        <v>504</v>
      </c>
      <c r="D1876" s="6">
        <f>E1876+F1876+G1876+H1876</f>
        <v>200</v>
      </c>
      <c r="E1876" s="6">
        <v>0</v>
      </c>
      <c r="F1876" s="110">
        <v>200</v>
      </c>
      <c r="G1876" s="6">
        <v>0</v>
      </c>
      <c r="H1876" s="6">
        <v>0</v>
      </c>
    </row>
    <row r="1877" spans="1:8" ht="12.75" x14ac:dyDescent="0.2">
      <c r="A1877" s="209"/>
      <c r="B1877" s="213"/>
      <c r="C1877" s="122" t="s">
        <v>505</v>
      </c>
      <c r="D1877" s="6">
        <f>E1877+F1877+G1877+H1877</f>
        <v>0</v>
      </c>
      <c r="E1877" s="6">
        <v>0</v>
      </c>
      <c r="F1877" s="110">
        <v>0</v>
      </c>
      <c r="G1877" s="6">
        <v>0</v>
      </c>
      <c r="H1877" s="6">
        <v>0</v>
      </c>
    </row>
    <row r="1878" spans="1:8" ht="12.75" x14ac:dyDescent="0.2">
      <c r="A1878" s="209"/>
      <c r="B1878" s="213"/>
      <c r="C1878" s="122" t="s">
        <v>506</v>
      </c>
      <c r="D1878" s="6">
        <f>E1878+F1878+G1878+H1878</f>
        <v>0</v>
      </c>
      <c r="E1878" s="6">
        <v>0</v>
      </c>
      <c r="F1878" s="110">
        <v>0</v>
      </c>
      <c r="G1878" s="6">
        <v>0</v>
      </c>
      <c r="H1878" s="6">
        <v>0</v>
      </c>
    </row>
    <row r="1879" spans="1:8" ht="12.75" x14ac:dyDescent="0.2">
      <c r="A1879" s="209"/>
      <c r="B1879" s="213"/>
      <c r="C1879" s="122" t="s">
        <v>507</v>
      </c>
      <c r="D1879" s="6">
        <f>E1879+F1879+G1879+H1879</f>
        <v>0</v>
      </c>
      <c r="E1879" s="6">
        <v>0</v>
      </c>
      <c r="F1879" s="110">
        <v>0</v>
      </c>
      <c r="G1879" s="6">
        <v>0</v>
      </c>
      <c r="H1879" s="6">
        <v>0</v>
      </c>
    </row>
    <row r="1880" spans="1:8" ht="12.75" customHeight="1" x14ac:dyDescent="0.2">
      <c r="A1880" s="209" t="s">
        <v>173</v>
      </c>
      <c r="B1880" s="213" t="s">
        <v>1361</v>
      </c>
      <c r="C1880" s="51" t="s">
        <v>502</v>
      </c>
      <c r="D1880" s="5">
        <f>D1881+D1882+D1883+D1884+D1885</f>
        <v>100</v>
      </c>
      <c r="E1880" s="5">
        <f>E1881+E1882+E1883+E1884+E1885</f>
        <v>0</v>
      </c>
      <c r="F1880" s="71">
        <f t="shared" ref="F1880" si="1082">F1881+F1882+F1883+F1884+F1885</f>
        <v>100</v>
      </c>
      <c r="G1880" s="5">
        <f>G1881+G1882+G1883+G1884+G1885</f>
        <v>0</v>
      </c>
      <c r="H1880" s="5">
        <f>H1881+H1882+H1883+H1884+H1885</f>
        <v>0</v>
      </c>
    </row>
    <row r="1881" spans="1:8" ht="12.75" x14ac:dyDescent="0.2">
      <c r="A1881" s="209"/>
      <c r="B1881" s="213"/>
      <c r="C1881" s="122" t="s">
        <v>503</v>
      </c>
      <c r="D1881" s="6">
        <f>E1881+F1881+G1881+H1881</f>
        <v>0</v>
      </c>
      <c r="E1881" s="6">
        <v>0</v>
      </c>
      <c r="F1881" s="110">
        <v>0</v>
      </c>
      <c r="G1881" s="6">
        <v>0</v>
      </c>
      <c r="H1881" s="6">
        <v>0</v>
      </c>
    </row>
    <row r="1882" spans="1:8" ht="12.75" x14ac:dyDescent="0.2">
      <c r="A1882" s="209"/>
      <c r="B1882" s="213"/>
      <c r="C1882" s="122" t="s">
        <v>504</v>
      </c>
      <c r="D1882" s="6">
        <f>E1882+F1882+G1882+H1882</f>
        <v>100</v>
      </c>
      <c r="E1882" s="6">
        <v>0</v>
      </c>
      <c r="F1882" s="110">
        <v>100</v>
      </c>
      <c r="G1882" s="6">
        <v>0</v>
      </c>
      <c r="H1882" s="6">
        <v>0</v>
      </c>
    </row>
    <row r="1883" spans="1:8" ht="12.75" x14ac:dyDescent="0.2">
      <c r="A1883" s="209"/>
      <c r="B1883" s="213"/>
      <c r="C1883" s="122" t="s">
        <v>505</v>
      </c>
      <c r="D1883" s="6">
        <f>E1883+F1883+G1883+H1883</f>
        <v>0</v>
      </c>
      <c r="E1883" s="6">
        <v>0</v>
      </c>
      <c r="F1883" s="110">
        <v>0</v>
      </c>
      <c r="G1883" s="6">
        <v>0</v>
      </c>
      <c r="H1883" s="6">
        <v>0</v>
      </c>
    </row>
    <row r="1884" spans="1:8" ht="12.75" x14ac:dyDescent="0.2">
      <c r="A1884" s="209"/>
      <c r="B1884" s="213"/>
      <c r="C1884" s="122" t="s">
        <v>506</v>
      </c>
      <c r="D1884" s="6">
        <f>E1884+F1884+G1884+H1884</f>
        <v>0</v>
      </c>
      <c r="E1884" s="6">
        <v>0</v>
      </c>
      <c r="F1884" s="110">
        <v>0</v>
      </c>
      <c r="G1884" s="6">
        <v>0</v>
      </c>
      <c r="H1884" s="6">
        <v>0</v>
      </c>
    </row>
    <row r="1885" spans="1:8" ht="12.75" x14ac:dyDescent="0.2">
      <c r="A1885" s="209"/>
      <c r="B1885" s="213"/>
      <c r="C1885" s="122" t="s">
        <v>507</v>
      </c>
      <c r="D1885" s="6">
        <f>E1885+F1885+G1885+H1885</f>
        <v>0</v>
      </c>
      <c r="E1885" s="6">
        <v>0</v>
      </c>
      <c r="F1885" s="110">
        <v>0</v>
      </c>
      <c r="G1885" s="6">
        <v>0</v>
      </c>
      <c r="H1885" s="6">
        <v>0</v>
      </c>
    </row>
    <row r="1886" spans="1:8" ht="12.75" customHeight="1" x14ac:dyDescent="0.2">
      <c r="A1886" s="209" t="s">
        <v>174</v>
      </c>
      <c r="B1886" s="213" t="s">
        <v>1362</v>
      </c>
      <c r="C1886" s="51" t="s">
        <v>502</v>
      </c>
      <c r="D1886" s="5">
        <f>D1887+D1888+D1889+D1890+D1891</f>
        <v>150</v>
      </c>
      <c r="E1886" s="5">
        <f>E1887+E1888+E1889+E1890+E1891</f>
        <v>0</v>
      </c>
      <c r="F1886" s="71">
        <f t="shared" ref="F1886" si="1083">F1887+F1888+F1889+F1890+F1891</f>
        <v>150</v>
      </c>
      <c r="G1886" s="5">
        <f>G1887+G1888+G1889+G1890+G1891</f>
        <v>0</v>
      </c>
      <c r="H1886" s="5">
        <f>H1887+H1888+H1889+H1890+H1891</f>
        <v>0</v>
      </c>
    </row>
    <row r="1887" spans="1:8" ht="12.75" x14ac:dyDescent="0.2">
      <c r="A1887" s="209"/>
      <c r="B1887" s="213"/>
      <c r="C1887" s="122" t="s">
        <v>503</v>
      </c>
      <c r="D1887" s="6">
        <f>E1887+F1887+G1887+H1887</f>
        <v>0</v>
      </c>
      <c r="E1887" s="6">
        <v>0</v>
      </c>
      <c r="F1887" s="110">
        <v>0</v>
      </c>
      <c r="G1887" s="6">
        <v>0</v>
      </c>
      <c r="H1887" s="6">
        <v>0</v>
      </c>
    </row>
    <row r="1888" spans="1:8" ht="12.75" x14ac:dyDescent="0.2">
      <c r="A1888" s="209"/>
      <c r="B1888" s="213"/>
      <c r="C1888" s="122" t="s">
        <v>504</v>
      </c>
      <c r="D1888" s="6">
        <f>E1888+F1888+G1888+H1888</f>
        <v>0</v>
      </c>
      <c r="E1888" s="6">
        <v>0</v>
      </c>
      <c r="F1888" s="110">
        <v>0</v>
      </c>
      <c r="G1888" s="6">
        <v>0</v>
      </c>
      <c r="H1888" s="6">
        <v>0</v>
      </c>
    </row>
    <row r="1889" spans="1:8" ht="12.75" x14ac:dyDescent="0.2">
      <c r="A1889" s="209"/>
      <c r="B1889" s="213"/>
      <c r="C1889" s="122" t="s">
        <v>505</v>
      </c>
      <c r="D1889" s="6">
        <f>E1889+F1889+G1889+H1889</f>
        <v>150</v>
      </c>
      <c r="E1889" s="6">
        <v>0</v>
      </c>
      <c r="F1889" s="110">
        <v>150</v>
      </c>
      <c r="G1889" s="6">
        <v>0</v>
      </c>
      <c r="H1889" s="6">
        <v>0</v>
      </c>
    </row>
    <row r="1890" spans="1:8" ht="12.75" x14ac:dyDescent="0.2">
      <c r="A1890" s="209"/>
      <c r="B1890" s="213"/>
      <c r="C1890" s="122" t="s">
        <v>506</v>
      </c>
      <c r="D1890" s="6">
        <f>E1890+F1890+G1890+H1890</f>
        <v>0</v>
      </c>
      <c r="E1890" s="6">
        <v>0</v>
      </c>
      <c r="F1890" s="110">
        <v>0</v>
      </c>
      <c r="G1890" s="6">
        <v>0</v>
      </c>
      <c r="H1890" s="6">
        <v>0</v>
      </c>
    </row>
    <row r="1891" spans="1:8" ht="12.75" x14ac:dyDescent="0.2">
      <c r="A1891" s="209"/>
      <c r="B1891" s="213"/>
      <c r="C1891" s="122" t="s">
        <v>507</v>
      </c>
      <c r="D1891" s="6">
        <f>E1891+F1891+G1891+H1891</f>
        <v>0</v>
      </c>
      <c r="E1891" s="6">
        <v>0</v>
      </c>
      <c r="F1891" s="110">
        <v>0</v>
      </c>
      <c r="G1891" s="6">
        <v>0</v>
      </c>
      <c r="H1891" s="6">
        <v>0</v>
      </c>
    </row>
    <row r="1892" spans="1:8" ht="12.75" customHeight="1" x14ac:dyDescent="0.2">
      <c r="A1892" s="209" t="s">
        <v>175</v>
      </c>
      <c r="B1892" s="213" t="s">
        <v>1363</v>
      </c>
      <c r="C1892" s="51" t="s">
        <v>502</v>
      </c>
      <c r="D1892" s="5">
        <f>D1893+D1894+D1895+D1896+D1897</f>
        <v>150</v>
      </c>
      <c r="E1892" s="5">
        <f>E1893+E1894+E1895+E1896+E1897</f>
        <v>0</v>
      </c>
      <c r="F1892" s="71">
        <f t="shared" ref="F1892" si="1084">F1893+F1894+F1895+F1896+F1897</f>
        <v>150</v>
      </c>
      <c r="G1892" s="5">
        <f>G1893+G1894+G1895+G1896+G1897</f>
        <v>0</v>
      </c>
      <c r="H1892" s="5">
        <f>H1893+H1894+H1895+H1896+H1897</f>
        <v>0</v>
      </c>
    </row>
    <row r="1893" spans="1:8" ht="12.75" x14ac:dyDescent="0.2">
      <c r="A1893" s="209"/>
      <c r="B1893" s="213"/>
      <c r="C1893" s="122" t="s">
        <v>503</v>
      </c>
      <c r="D1893" s="6">
        <f>E1893+F1893+G1893+H1893</f>
        <v>0</v>
      </c>
      <c r="E1893" s="6">
        <v>0</v>
      </c>
      <c r="F1893" s="110">
        <v>0</v>
      </c>
      <c r="G1893" s="6">
        <v>0</v>
      </c>
      <c r="H1893" s="6">
        <v>0</v>
      </c>
    </row>
    <row r="1894" spans="1:8" ht="12.75" x14ac:dyDescent="0.2">
      <c r="A1894" s="209"/>
      <c r="B1894" s="213"/>
      <c r="C1894" s="122" t="s">
        <v>504</v>
      </c>
      <c r="D1894" s="6">
        <f>E1894+F1894+G1894+H1894</f>
        <v>150</v>
      </c>
      <c r="E1894" s="6">
        <v>0</v>
      </c>
      <c r="F1894" s="110">
        <v>150</v>
      </c>
      <c r="G1894" s="6">
        <v>0</v>
      </c>
      <c r="H1894" s="6">
        <v>0</v>
      </c>
    </row>
    <row r="1895" spans="1:8" ht="12.75" x14ac:dyDescent="0.2">
      <c r="A1895" s="209"/>
      <c r="B1895" s="213"/>
      <c r="C1895" s="122" t="s">
        <v>505</v>
      </c>
      <c r="D1895" s="6">
        <f>E1895+F1895+G1895+H1895</f>
        <v>0</v>
      </c>
      <c r="E1895" s="6">
        <v>0</v>
      </c>
      <c r="F1895" s="110">
        <v>0</v>
      </c>
      <c r="G1895" s="6">
        <v>0</v>
      </c>
      <c r="H1895" s="6">
        <v>0</v>
      </c>
    </row>
    <row r="1896" spans="1:8" ht="12.75" x14ac:dyDescent="0.2">
      <c r="A1896" s="209"/>
      <c r="B1896" s="213"/>
      <c r="C1896" s="122" t="s">
        <v>506</v>
      </c>
      <c r="D1896" s="6">
        <f>E1896+F1896+G1896+H1896</f>
        <v>0</v>
      </c>
      <c r="E1896" s="6">
        <v>0</v>
      </c>
      <c r="F1896" s="110">
        <v>0</v>
      </c>
      <c r="G1896" s="6">
        <v>0</v>
      </c>
      <c r="H1896" s="6">
        <v>0</v>
      </c>
    </row>
    <row r="1897" spans="1:8" ht="12.75" x14ac:dyDescent="0.2">
      <c r="A1897" s="209"/>
      <c r="B1897" s="213"/>
      <c r="C1897" s="122" t="s">
        <v>507</v>
      </c>
      <c r="D1897" s="6">
        <f>E1897+F1897+G1897+H1897</f>
        <v>0</v>
      </c>
      <c r="E1897" s="6">
        <v>0</v>
      </c>
      <c r="F1897" s="110">
        <v>0</v>
      </c>
      <c r="G1897" s="6">
        <v>0</v>
      </c>
      <c r="H1897" s="6">
        <v>0</v>
      </c>
    </row>
    <row r="1898" spans="1:8" ht="12.75" customHeight="1" x14ac:dyDescent="0.2">
      <c r="A1898" s="209" t="s">
        <v>176</v>
      </c>
      <c r="B1898" s="213" t="s">
        <v>1364</v>
      </c>
      <c r="C1898" s="51" t="s">
        <v>502</v>
      </c>
      <c r="D1898" s="5">
        <f>D1899+D1900+D1901+D1902+D1903</f>
        <v>200</v>
      </c>
      <c r="E1898" s="5">
        <f>E1899+E1900+E1901+E1902+E1903</f>
        <v>0</v>
      </c>
      <c r="F1898" s="71">
        <f t="shared" ref="F1898" si="1085">F1899+F1900+F1901+F1902+F1903</f>
        <v>200</v>
      </c>
      <c r="G1898" s="5">
        <f>G1899+G1900+G1901+G1902+G1903</f>
        <v>0</v>
      </c>
      <c r="H1898" s="5">
        <f>H1899+H1900+H1901+H1902+H1903</f>
        <v>0</v>
      </c>
    </row>
    <row r="1899" spans="1:8" ht="12.75" x14ac:dyDescent="0.2">
      <c r="A1899" s="209"/>
      <c r="B1899" s="213"/>
      <c r="C1899" s="122" t="s">
        <v>503</v>
      </c>
      <c r="D1899" s="6">
        <f>E1899+F1899+G1899+H1899</f>
        <v>0</v>
      </c>
      <c r="E1899" s="6">
        <v>0</v>
      </c>
      <c r="F1899" s="110">
        <v>0</v>
      </c>
      <c r="G1899" s="6">
        <v>0</v>
      </c>
      <c r="H1899" s="6">
        <v>0</v>
      </c>
    </row>
    <row r="1900" spans="1:8" ht="12.75" x14ac:dyDescent="0.2">
      <c r="A1900" s="209"/>
      <c r="B1900" s="213"/>
      <c r="C1900" s="122" t="s">
        <v>504</v>
      </c>
      <c r="D1900" s="6">
        <f>E1900+F1900+G1900+H1900</f>
        <v>0</v>
      </c>
      <c r="E1900" s="6">
        <v>0</v>
      </c>
      <c r="F1900" s="110">
        <v>0</v>
      </c>
      <c r="G1900" s="6">
        <v>0</v>
      </c>
      <c r="H1900" s="6">
        <v>0</v>
      </c>
    </row>
    <row r="1901" spans="1:8" ht="12.75" x14ac:dyDescent="0.2">
      <c r="A1901" s="209"/>
      <c r="B1901" s="213"/>
      <c r="C1901" s="122" t="s">
        <v>505</v>
      </c>
      <c r="D1901" s="6">
        <f>E1901+F1901+G1901+H1901</f>
        <v>200</v>
      </c>
      <c r="E1901" s="6">
        <v>0</v>
      </c>
      <c r="F1901" s="110">
        <v>200</v>
      </c>
      <c r="G1901" s="6">
        <v>0</v>
      </c>
      <c r="H1901" s="6">
        <v>0</v>
      </c>
    </row>
    <row r="1902" spans="1:8" ht="12.75" x14ac:dyDescent="0.2">
      <c r="A1902" s="209"/>
      <c r="B1902" s="213"/>
      <c r="C1902" s="122" t="s">
        <v>506</v>
      </c>
      <c r="D1902" s="6">
        <f>E1902+F1902+G1902+H1902</f>
        <v>0</v>
      </c>
      <c r="E1902" s="6">
        <v>0</v>
      </c>
      <c r="F1902" s="110">
        <v>0</v>
      </c>
      <c r="G1902" s="6">
        <v>0</v>
      </c>
      <c r="H1902" s="6">
        <v>0</v>
      </c>
    </row>
    <row r="1903" spans="1:8" ht="12.75" x14ac:dyDescent="0.2">
      <c r="A1903" s="209"/>
      <c r="B1903" s="213"/>
      <c r="C1903" s="122" t="s">
        <v>507</v>
      </c>
      <c r="D1903" s="6">
        <f>E1903+F1903+G1903+H1903</f>
        <v>0</v>
      </c>
      <c r="E1903" s="6">
        <v>0</v>
      </c>
      <c r="F1903" s="110">
        <v>0</v>
      </c>
      <c r="G1903" s="6">
        <v>0</v>
      </c>
      <c r="H1903" s="6">
        <v>0</v>
      </c>
    </row>
    <row r="1904" spans="1:8" ht="12.75" customHeight="1" x14ac:dyDescent="0.2">
      <c r="A1904" s="209" t="s">
        <v>177</v>
      </c>
      <c r="B1904" s="213" t="s">
        <v>1365</v>
      </c>
      <c r="C1904" s="51" t="s">
        <v>502</v>
      </c>
      <c r="D1904" s="5">
        <f>D1905+D1906+D1907+D1908+D1909</f>
        <v>100</v>
      </c>
      <c r="E1904" s="5">
        <f>E1905+E1906+E1907+E1908+E1909</f>
        <v>0</v>
      </c>
      <c r="F1904" s="71">
        <f t="shared" ref="F1904" si="1086">F1905+F1906+F1907+F1908+F1909</f>
        <v>100</v>
      </c>
      <c r="G1904" s="5">
        <f>G1905+G1906+G1907+G1908+G1909</f>
        <v>0</v>
      </c>
      <c r="H1904" s="5">
        <f>H1905+H1906+H1907+H1908+H1909</f>
        <v>0</v>
      </c>
    </row>
    <row r="1905" spans="1:8" ht="12.75" x14ac:dyDescent="0.2">
      <c r="A1905" s="209"/>
      <c r="B1905" s="213"/>
      <c r="C1905" s="122" t="s">
        <v>503</v>
      </c>
      <c r="D1905" s="6">
        <f>E1905+F1905+G1905+H1905</f>
        <v>0</v>
      </c>
      <c r="E1905" s="6">
        <v>0</v>
      </c>
      <c r="F1905" s="110">
        <v>0</v>
      </c>
      <c r="G1905" s="6">
        <v>0</v>
      </c>
      <c r="H1905" s="6">
        <v>0</v>
      </c>
    </row>
    <row r="1906" spans="1:8" ht="12.75" x14ac:dyDescent="0.2">
      <c r="A1906" s="209"/>
      <c r="B1906" s="213"/>
      <c r="C1906" s="122" t="s">
        <v>504</v>
      </c>
      <c r="D1906" s="6">
        <f>E1906+F1906+G1906+H1906</f>
        <v>100</v>
      </c>
      <c r="E1906" s="6">
        <v>0</v>
      </c>
      <c r="F1906" s="110">
        <v>100</v>
      </c>
      <c r="G1906" s="6">
        <v>0</v>
      </c>
      <c r="H1906" s="6">
        <v>0</v>
      </c>
    </row>
    <row r="1907" spans="1:8" ht="12.75" x14ac:dyDescent="0.2">
      <c r="A1907" s="209"/>
      <c r="B1907" s="213"/>
      <c r="C1907" s="122" t="s">
        <v>505</v>
      </c>
      <c r="D1907" s="6">
        <f>E1907+F1907+G1907+H1907</f>
        <v>0</v>
      </c>
      <c r="E1907" s="6">
        <v>0</v>
      </c>
      <c r="F1907" s="110">
        <v>0</v>
      </c>
      <c r="G1907" s="6">
        <v>0</v>
      </c>
      <c r="H1907" s="6">
        <v>0</v>
      </c>
    </row>
    <row r="1908" spans="1:8" ht="12.75" x14ac:dyDescent="0.2">
      <c r="A1908" s="209"/>
      <c r="B1908" s="213"/>
      <c r="C1908" s="122" t="s">
        <v>506</v>
      </c>
      <c r="D1908" s="6">
        <f>E1908+F1908+G1908+H1908</f>
        <v>0</v>
      </c>
      <c r="E1908" s="6">
        <v>0</v>
      </c>
      <c r="F1908" s="110">
        <v>0</v>
      </c>
      <c r="G1908" s="6">
        <v>0</v>
      </c>
      <c r="H1908" s="6">
        <v>0</v>
      </c>
    </row>
    <row r="1909" spans="1:8" ht="51.6" customHeight="1" x14ac:dyDescent="0.2">
      <c r="A1909" s="209"/>
      <c r="B1909" s="213"/>
      <c r="C1909" s="122" t="s">
        <v>507</v>
      </c>
      <c r="D1909" s="6">
        <f>E1909+F1909+G1909+H1909</f>
        <v>0</v>
      </c>
      <c r="E1909" s="6">
        <v>0</v>
      </c>
      <c r="F1909" s="110">
        <v>0</v>
      </c>
      <c r="G1909" s="6">
        <v>0</v>
      </c>
      <c r="H1909" s="6">
        <v>0</v>
      </c>
    </row>
    <row r="1910" spans="1:8" ht="12.75" customHeight="1" x14ac:dyDescent="0.2">
      <c r="A1910" s="209" t="s">
        <v>178</v>
      </c>
      <c r="B1910" s="213" t="s">
        <v>1366</v>
      </c>
      <c r="C1910" s="51" t="s">
        <v>502</v>
      </c>
      <c r="D1910" s="5">
        <f>D1911+D1912+D1913+D1914+D1915</f>
        <v>100</v>
      </c>
      <c r="E1910" s="5">
        <f>E1911+E1912+E1913+E1914+E1915</f>
        <v>0</v>
      </c>
      <c r="F1910" s="71">
        <f t="shared" ref="F1910" si="1087">F1911+F1912+F1913+F1914+F1915</f>
        <v>100</v>
      </c>
      <c r="G1910" s="5">
        <f>G1911+G1912+G1913+G1914+G1915</f>
        <v>0</v>
      </c>
      <c r="H1910" s="5">
        <f>H1911+H1912+H1913+H1914+H1915</f>
        <v>0</v>
      </c>
    </row>
    <row r="1911" spans="1:8" ht="12.75" x14ac:dyDescent="0.2">
      <c r="A1911" s="209"/>
      <c r="B1911" s="213"/>
      <c r="C1911" s="122" t="s">
        <v>503</v>
      </c>
      <c r="D1911" s="6">
        <f>E1911+F1911+G1911+H1911</f>
        <v>0</v>
      </c>
      <c r="E1911" s="6">
        <v>0</v>
      </c>
      <c r="F1911" s="110">
        <v>0</v>
      </c>
      <c r="G1911" s="6">
        <v>0</v>
      </c>
      <c r="H1911" s="6">
        <v>0</v>
      </c>
    </row>
    <row r="1912" spans="1:8" ht="12.75" x14ac:dyDescent="0.2">
      <c r="A1912" s="209"/>
      <c r="B1912" s="213"/>
      <c r="C1912" s="122" t="s">
        <v>504</v>
      </c>
      <c r="D1912" s="6">
        <f>E1912+F1912+G1912+H1912</f>
        <v>100</v>
      </c>
      <c r="E1912" s="6">
        <v>0</v>
      </c>
      <c r="F1912" s="110">
        <v>100</v>
      </c>
      <c r="G1912" s="6">
        <v>0</v>
      </c>
      <c r="H1912" s="6">
        <v>0</v>
      </c>
    </row>
    <row r="1913" spans="1:8" ht="12.75" x14ac:dyDescent="0.2">
      <c r="A1913" s="209"/>
      <c r="B1913" s="213"/>
      <c r="C1913" s="122" t="s">
        <v>505</v>
      </c>
      <c r="D1913" s="6">
        <f>E1913+F1913+G1913+H1913</f>
        <v>0</v>
      </c>
      <c r="E1913" s="6">
        <v>0</v>
      </c>
      <c r="F1913" s="110">
        <v>0</v>
      </c>
      <c r="G1913" s="6">
        <v>0</v>
      </c>
      <c r="H1913" s="6">
        <v>0</v>
      </c>
    </row>
    <row r="1914" spans="1:8" ht="12.75" x14ac:dyDescent="0.2">
      <c r="A1914" s="209"/>
      <c r="B1914" s="213"/>
      <c r="C1914" s="122" t="s">
        <v>506</v>
      </c>
      <c r="D1914" s="6">
        <f>E1914+F1914+G1914+H1914</f>
        <v>0</v>
      </c>
      <c r="E1914" s="6">
        <v>0</v>
      </c>
      <c r="F1914" s="110">
        <v>0</v>
      </c>
      <c r="G1914" s="6">
        <v>0</v>
      </c>
      <c r="H1914" s="6">
        <v>0</v>
      </c>
    </row>
    <row r="1915" spans="1:8" ht="12.75" x14ac:dyDescent="0.2">
      <c r="A1915" s="209"/>
      <c r="B1915" s="213"/>
      <c r="C1915" s="122" t="s">
        <v>507</v>
      </c>
      <c r="D1915" s="6">
        <f>E1915+F1915+G1915+H1915</f>
        <v>0</v>
      </c>
      <c r="E1915" s="6">
        <v>0</v>
      </c>
      <c r="F1915" s="110">
        <v>0</v>
      </c>
      <c r="G1915" s="6">
        <v>0</v>
      </c>
      <c r="H1915" s="6">
        <v>0</v>
      </c>
    </row>
    <row r="1916" spans="1:8" ht="12.75" customHeight="1" x14ac:dyDescent="0.2">
      <c r="A1916" s="209" t="s">
        <v>179</v>
      </c>
      <c r="B1916" s="213" t="s">
        <v>1367</v>
      </c>
      <c r="C1916" s="51" t="s">
        <v>502</v>
      </c>
      <c r="D1916" s="5">
        <f>D1917+D1918+D1919+D1920+D1921</f>
        <v>100</v>
      </c>
      <c r="E1916" s="5">
        <f>E1917+E1918+E1919+E1920+E1921</f>
        <v>0</v>
      </c>
      <c r="F1916" s="71">
        <f t="shared" ref="F1916" si="1088">F1917+F1918+F1919+F1920+F1921</f>
        <v>100</v>
      </c>
      <c r="G1916" s="5">
        <f>G1917+G1918+G1919+G1920+G1921</f>
        <v>0</v>
      </c>
      <c r="H1916" s="5">
        <f>H1917+H1918+H1919+H1920+H1921</f>
        <v>0</v>
      </c>
    </row>
    <row r="1917" spans="1:8" ht="12.75" x14ac:dyDescent="0.2">
      <c r="A1917" s="209"/>
      <c r="B1917" s="213"/>
      <c r="C1917" s="122" t="s">
        <v>503</v>
      </c>
      <c r="D1917" s="6">
        <f>E1917+F1917+G1917+H1917</f>
        <v>0</v>
      </c>
      <c r="E1917" s="6">
        <v>0</v>
      </c>
      <c r="F1917" s="110">
        <v>0</v>
      </c>
      <c r="G1917" s="6">
        <v>0</v>
      </c>
      <c r="H1917" s="6">
        <v>0</v>
      </c>
    </row>
    <row r="1918" spans="1:8" ht="12.75" x14ac:dyDescent="0.2">
      <c r="A1918" s="209"/>
      <c r="B1918" s="213"/>
      <c r="C1918" s="122" t="s">
        <v>504</v>
      </c>
      <c r="D1918" s="6">
        <f>E1918+F1918+G1918+H1918</f>
        <v>100</v>
      </c>
      <c r="E1918" s="6">
        <v>0</v>
      </c>
      <c r="F1918" s="110">
        <v>100</v>
      </c>
      <c r="G1918" s="6">
        <v>0</v>
      </c>
      <c r="H1918" s="6">
        <v>0</v>
      </c>
    </row>
    <row r="1919" spans="1:8" ht="12.75" x14ac:dyDescent="0.2">
      <c r="A1919" s="209"/>
      <c r="B1919" s="213"/>
      <c r="C1919" s="122" t="s">
        <v>505</v>
      </c>
      <c r="D1919" s="6">
        <f>E1919+F1919+G1919+H1919</f>
        <v>0</v>
      </c>
      <c r="E1919" s="6">
        <v>0</v>
      </c>
      <c r="F1919" s="110">
        <v>0</v>
      </c>
      <c r="G1919" s="6">
        <v>0</v>
      </c>
      <c r="H1919" s="6">
        <v>0</v>
      </c>
    </row>
    <row r="1920" spans="1:8" ht="12.75" x14ac:dyDescent="0.2">
      <c r="A1920" s="209"/>
      <c r="B1920" s="213"/>
      <c r="C1920" s="122" t="s">
        <v>506</v>
      </c>
      <c r="D1920" s="6">
        <f>E1920+F1920+G1920+H1920</f>
        <v>0</v>
      </c>
      <c r="E1920" s="6">
        <v>0</v>
      </c>
      <c r="F1920" s="110">
        <v>0</v>
      </c>
      <c r="G1920" s="6">
        <v>0</v>
      </c>
      <c r="H1920" s="6">
        <v>0</v>
      </c>
    </row>
    <row r="1921" spans="1:8" ht="12.75" x14ac:dyDescent="0.2">
      <c r="A1921" s="209"/>
      <c r="B1921" s="213"/>
      <c r="C1921" s="122" t="s">
        <v>507</v>
      </c>
      <c r="D1921" s="6">
        <f>E1921+F1921+G1921+H1921</f>
        <v>0</v>
      </c>
      <c r="E1921" s="6">
        <v>0</v>
      </c>
      <c r="F1921" s="110">
        <v>0</v>
      </c>
      <c r="G1921" s="6">
        <v>0</v>
      </c>
      <c r="H1921" s="6">
        <v>0</v>
      </c>
    </row>
    <row r="1922" spans="1:8" ht="12.75" customHeight="1" x14ac:dyDescent="0.2">
      <c r="A1922" s="209" t="s">
        <v>180</v>
      </c>
      <c r="B1922" s="213" t="s">
        <v>1368</v>
      </c>
      <c r="C1922" s="51" t="s">
        <v>502</v>
      </c>
      <c r="D1922" s="5">
        <f>D1923+D1924+D1925+D1926+D1927</f>
        <v>100</v>
      </c>
      <c r="E1922" s="5">
        <f>E1923+E1924+E1925+E1926+E1927</f>
        <v>0</v>
      </c>
      <c r="F1922" s="71">
        <f t="shared" ref="F1922" si="1089">F1923+F1924+F1925+F1926+F1927</f>
        <v>100</v>
      </c>
      <c r="G1922" s="5">
        <f>G1923+G1924+G1925+G1926+G1927</f>
        <v>0</v>
      </c>
      <c r="H1922" s="5">
        <f>H1923+H1924+H1925+H1926+H1927</f>
        <v>0</v>
      </c>
    </row>
    <row r="1923" spans="1:8" ht="12.75" x14ac:dyDescent="0.2">
      <c r="A1923" s="209"/>
      <c r="B1923" s="213"/>
      <c r="C1923" s="122" t="s">
        <v>503</v>
      </c>
      <c r="D1923" s="6">
        <f>E1923+F1923+G1923+H1923</f>
        <v>0</v>
      </c>
      <c r="E1923" s="6">
        <v>0</v>
      </c>
      <c r="F1923" s="110">
        <v>0</v>
      </c>
      <c r="G1923" s="6">
        <v>0</v>
      </c>
      <c r="H1923" s="6">
        <v>0</v>
      </c>
    </row>
    <row r="1924" spans="1:8" ht="12.75" x14ac:dyDescent="0.2">
      <c r="A1924" s="209"/>
      <c r="B1924" s="213"/>
      <c r="C1924" s="122" t="s">
        <v>504</v>
      </c>
      <c r="D1924" s="6">
        <f>E1924+F1924+G1924+H1924</f>
        <v>100</v>
      </c>
      <c r="E1924" s="6">
        <v>0</v>
      </c>
      <c r="F1924" s="110">
        <v>100</v>
      </c>
      <c r="G1924" s="6">
        <v>0</v>
      </c>
      <c r="H1924" s="6">
        <v>0</v>
      </c>
    </row>
    <row r="1925" spans="1:8" ht="12.75" x14ac:dyDescent="0.2">
      <c r="A1925" s="209"/>
      <c r="B1925" s="213"/>
      <c r="C1925" s="122" t="s">
        <v>505</v>
      </c>
      <c r="D1925" s="6">
        <f>E1925+F1925+G1925+H1925</f>
        <v>0</v>
      </c>
      <c r="E1925" s="6">
        <v>0</v>
      </c>
      <c r="F1925" s="110">
        <v>0</v>
      </c>
      <c r="G1925" s="6">
        <v>0</v>
      </c>
      <c r="H1925" s="6">
        <v>0</v>
      </c>
    </row>
    <row r="1926" spans="1:8" ht="12.75" x14ac:dyDescent="0.2">
      <c r="A1926" s="209"/>
      <c r="B1926" s="213"/>
      <c r="C1926" s="122" t="s">
        <v>506</v>
      </c>
      <c r="D1926" s="6">
        <f>E1926+F1926+G1926+H1926</f>
        <v>0</v>
      </c>
      <c r="E1926" s="6">
        <v>0</v>
      </c>
      <c r="F1926" s="110">
        <v>0</v>
      </c>
      <c r="G1926" s="6">
        <v>0</v>
      </c>
      <c r="H1926" s="6">
        <v>0</v>
      </c>
    </row>
    <row r="1927" spans="1:8" ht="12.75" x14ac:dyDescent="0.2">
      <c r="A1927" s="209"/>
      <c r="B1927" s="213"/>
      <c r="C1927" s="122" t="s">
        <v>507</v>
      </c>
      <c r="D1927" s="6">
        <f>E1927+F1927+G1927+H1927</f>
        <v>0</v>
      </c>
      <c r="E1927" s="6">
        <v>0</v>
      </c>
      <c r="F1927" s="110">
        <v>0</v>
      </c>
      <c r="G1927" s="6">
        <v>0</v>
      </c>
      <c r="H1927" s="6">
        <v>0</v>
      </c>
    </row>
    <row r="1928" spans="1:8" ht="12.75" customHeight="1" x14ac:dyDescent="0.2">
      <c r="A1928" s="209" t="s">
        <v>181</v>
      </c>
      <c r="B1928" s="213" t="s">
        <v>1369</v>
      </c>
      <c r="C1928" s="51" t="s">
        <v>502</v>
      </c>
      <c r="D1928" s="5">
        <f>D1929+D1930+D1931+D1932+D1933</f>
        <v>200</v>
      </c>
      <c r="E1928" s="5">
        <f>E1929+E1930+E1931+E1932+E1933</f>
        <v>0</v>
      </c>
      <c r="F1928" s="71">
        <f t="shared" ref="F1928" si="1090">F1929+F1930+F1931+F1932+F1933</f>
        <v>200</v>
      </c>
      <c r="G1928" s="5">
        <f>G1929+G1930+G1931+G1932+G1933</f>
        <v>0</v>
      </c>
      <c r="H1928" s="5">
        <f>H1929+H1930+H1931+H1932+H1933</f>
        <v>0</v>
      </c>
    </row>
    <row r="1929" spans="1:8" ht="12.75" x14ac:dyDescent="0.2">
      <c r="A1929" s="209"/>
      <c r="B1929" s="213"/>
      <c r="C1929" s="122" t="s">
        <v>503</v>
      </c>
      <c r="D1929" s="6">
        <f>E1929+F1929+G1929+H1929</f>
        <v>0</v>
      </c>
      <c r="E1929" s="6">
        <v>0</v>
      </c>
      <c r="F1929" s="110">
        <v>0</v>
      </c>
      <c r="G1929" s="6">
        <v>0</v>
      </c>
      <c r="H1929" s="6">
        <v>0</v>
      </c>
    </row>
    <row r="1930" spans="1:8" ht="12.75" x14ac:dyDescent="0.2">
      <c r="A1930" s="209"/>
      <c r="B1930" s="213"/>
      <c r="C1930" s="122" t="s">
        <v>504</v>
      </c>
      <c r="D1930" s="6">
        <f>E1930+F1930+G1930+H1930</f>
        <v>0</v>
      </c>
      <c r="E1930" s="6">
        <v>0</v>
      </c>
      <c r="F1930" s="110">
        <v>0</v>
      </c>
      <c r="G1930" s="6">
        <v>0</v>
      </c>
      <c r="H1930" s="6">
        <v>0</v>
      </c>
    </row>
    <row r="1931" spans="1:8" ht="12.75" x14ac:dyDescent="0.2">
      <c r="A1931" s="209"/>
      <c r="B1931" s="213"/>
      <c r="C1931" s="122" t="s">
        <v>505</v>
      </c>
      <c r="D1931" s="6">
        <f>E1931+F1931+G1931+H1931</f>
        <v>200</v>
      </c>
      <c r="E1931" s="6">
        <v>0</v>
      </c>
      <c r="F1931" s="110">
        <v>200</v>
      </c>
      <c r="G1931" s="6">
        <v>0</v>
      </c>
      <c r="H1931" s="6">
        <v>0</v>
      </c>
    </row>
    <row r="1932" spans="1:8" ht="12.75" x14ac:dyDescent="0.2">
      <c r="A1932" s="209"/>
      <c r="B1932" s="213"/>
      <c r="C1932" s="122" t="s">
        <v>506</v>
      </c>
      <c r="D1932" s="6">
        <f>E1932+F1932+G1932+H1932</f>
        <v>0</v>
      </c>
      <c r="E1932" s="6">
        <v>0</v>
      </c>
      <c r="F1932" s="110">
        <v>0</v>
      </c>
      <c r="G1932" s="6">
        <v>0</v>
      </c>
      <c r="H1932" s="6">
        <v>0</v>
      </c>
    </row>
    <row r="1933" spans="1:8" ht="12.75" x14ac:dyDescent="0.2">
      <c r="A1933" s="209"/>
      <c r="B1933" s="213"/>
      <c r="C1933" s="122" t="s">
        <v>507</v>
      </c>
      <c r="D1933" s="6">
        <f>E1933+F1933+G1933+H1933</f>
        <v>0</v>
      </c>
      <c r="E1933" s="6">
        <v>0</v>
      </c>
      <c r="F1933" s="110">
        <v>0</v>
      </c>
      <c r="G1933" s="6">
        <v>0</v>
      </c>
      <c r="H1933" s="6">
        <v>0</v>
      </c>
    </row>
    <row r="1934" spans="1:8" ht="12.75" customHeight="1" x14ac:dyDescent="0.2">
      <c r="A1934" s="209" t="s">
        <v>182</v>
      </c>
      <c r="B1934" s="213" t="s">
        <v>1370</v>
      </c>
      <c r="C1934" s="51" t="s">
        <v>502</v>
      </c>
      <c r="D1934" s="5">
        <f>D1935+D1936+D1937+D1938+D1939</f>
        <v>338</v>
      </c>
      <c r="E1934" s="5">
        <f>E1935+E1936+E1937+E1938+E1939</f>
        <v>0</v>
      </c>
      <c r="F1934" s="71">
        <f t="shared" ref="F1934" si="1091">F1935+F1936+F1937+F1938+F1939</f>
        <v>338</v>
      </c>
      <c r="G1934" s="5">
        <f>G1935+G1936+G1937+G1938+G1939</f>
        <v>0</v>
      </c>
      <c r="H1934" s="5">
        <f>H1935+H1936+H1937+H1938+H1939</f>
        <v>0</v>
      </c>
    </row>
    <row r="1935" spans="1:8" ht="12.75" x14ac:dyDescent="0.2">
      <c r="A1935" s="209"/>
      <c r="B1935" s="213"/>
      <c r="C1935" s="122" t="s">
        <v>503</v>
      </c>
      <c r="D1935" s="6">
        <f>E1935+F1935+G1935+H1935</f>
        <v>0</v>
      </c>
      <c r="E1935" s="6">
        <v>0</v>
      </c>
      <c r="F1935" s="110">
        <v>0</v>
      </c>
      <c r="G1935" s="6">
        <v>0</v>
      </c>
      <c r="H1935" s="6">
        <v>0</v>
      </c>
    </row>
    <row r="1936" spans="1:8" ht="12.75" x14ac:dyDescent="0.2">
      <c r="A1936" s="209"/>
      <c r="B1936" s="213"/>
      <c r="C1936" s="122" t="s">
        <v>504</v>
      </c>
      <c r="D1936" s="6">
        <f>E1936+F1936+G1936+H1936</f>
        <v>0</v>
      </c>
      <c r="E1936" s="6">
        <v>0</v>
      </c>
      <c r="F1936" s="110">
        <v>0</v>
      </c>
      <c r="G1936" s="6">
        <v>0</v>
      </c>
      <c r="H1936" s="6">
        <v>0</v>
      </c>
    </row>
    <row r="1937" spans="1:8" ht="12.75" x14ac:dyDescent="0.2">
      <c r="A1937" s="209"/>
      <c r="B1937" s="213"/>
      <c r="C1937" s="122" t="s">
        <v>505</v>
      </c>
      <c r="D1937" s="6">
        <f>E1937+F1937+G1937+H1937</f>
        <v>338</v>
      </c>
      <c r="E1937" s="6">
        <v>0</v>
      </c>
      <c r="F1937" s="110">
        <v>338</v>
      </c>
      <c r="G1937" s="6">
        <v>0</v>
      </c>
      <c r="H1937" s="6">
        <v>0</v>
      </c>
    </row>
    <row r="1938" spans="1:8" ht="12.75" x14ac:dyDescent="0.2">
      <c r="A1938" s="209"/>
      <c r="B1938" s="213"/>
      <c r="C1938" s="122" t="s">
        <v>506</v>
      </c>
      <c r="D1938" s="6">
        <f>E1938+F1938+G1938+H1938</f>
        <v>0</v>
      </c>
      <c r="E1938" s="6">
        <v>0</v>
      </c>
      <c r="F1938" s="110">
        <v>0</v>
      </c>
      <c r="G1938" s="6">
        <v>0</v>
      </c>
      <c r="H1938" s="6">
        <v>0</v>
      </c>
    </row>
    <row r="1939" spans="1:8" ht="12.75" x14ac:dyDescent="0.2">
      <c r="A1939" s="209"/>
      <c r="B1939" s="213"/>
      <c r="C1939" s="122" t="s">
        <v>507</v>
      </c>
      <c r="D1939" s="6">
        <f>E1939+F1939+G1939+H1939</f>
        <v>0</v>
      </c>
      <c r="E1939" s="6">
        <v>0</v>
      </c>
      <c r="F1939" s="110">
        <v>0</v>
      </c>
      <c r="G1939" s="6">
        <v>0</v>
      </c>
      <c r="H1939" s="6">
        <v>0</v>
      </c>
    </row>
    <row r="1940" spans="1:8" ht="12.75" customHeight="1" x14ac:dyDescent="0.2">
      <c r="A1940" s="209" t="s">
        <v>183</v>
      </c>
      <c r="B1940" s="213" t="s">
        <v>1371</v>
      </c>
      <c r="C1940" s="51" t="s">
        <v>502</v>
      </c>
      <c r="D1940" s="5">
        <f>D1941+D1942+D1943+D1944+D1945</f>
        <v>150</v>
      </c>
      <c r="E1940" s="5">
        <f>E1941+E1942+E1943+E1944+E1945</f>
        <v>0</v>
      </c>
      <c r="F1940" s="71">
        <f t="shared" ref="F1940" si="1092">F1941+F1942+F1943+F1944+F1945</f>
        <v>150</v>
      </c>
      <c r="G1940" s="5">
        <f>G1941+G1942+G1943+G1944+G1945</f>
        <v>0</v>
      </c>
      <c r="H1940" s="5">
        <f>H1941+H1942+H1943+H1944+H1945</f>
        <v>0</v>
      </c>
    </row>
    <row r="1941" spans="1:8" ht="12.75" x14ac:dyDescent="0.2">
      <c r="A1941" s="209"/>
      <c r="B1941" s="213"/>
      <c r="C1941" s="122" t="s">
        <v>503</v>
      </c>
      <c r="D1941" s="6">
        <f>E1941+F1941+G1941+H1941</f>
        <v>0</v>
      </c>
      <c r="E1941" s="6">
        <v>0</v>
      </c>
      <c r="F1941" s="110">
        <v>0</v>
      </c>
      <c r="G1941" s="6">
        <v>0</v>
      </c>
      <c r="H1941" s="6">
        <v>0</v>
      </c>
    </row>
    <row r="1942" spans="1:8" ht="12.75" x14ac:dyDescent="0.2">
      <c r="A1942" s="209"/>
      <c r="B1942" s="213"/>
      <c r="C1942" s="122" t="s">
        <v>504</v>
      </c>
      <c r="D1942" s="6">
        <f>E1942+F1942+G1942+H1942</f>
        <v>150</v>
      </c>
      <c r="E1942" s="6">
        <v>0</v>
      </c>
      <c r="F1942" s="110">
        <v>150</v>
      </c>
      <c r="G1942" s="6">
        <v>0</v>
      </c>
      <c r="H1942" s="6">
        <v>0</v>
      </c>
    </row>
    <row r="1943" spans="1:8" ht="12.75" x14ac:dyDescent="0.2">
      <c r="A1943" s="209"/>
      <c r="B1943" s="213"/>
      <c r="C1943" s="122" t="s">
        <v>505</v>
      </c>
      <c r="D1943" s="6">
        <f>E1943+F1943+G1943+H1943</f>
        <v>0</v>
      </c>
      <c r="E1943" s="6">
        <v>0</v>
      </c>
      <c r="F1943" s="110">
        <v>0</v>
      </c>
      <c r="G1943" s="6">
        <v>0</v>
      </c>
      <c r="H1943" s="6">
        <v>0</v>
      </c>
    </row>
    <row r="1944" spans="1:8" ht="12.75" x14ac:dyDescent="0.2">
      <c r="A1944" s="209"/>
      <c r="B1944" s="213"/>
      <c r="C1944" s="122" t="s">
        <v>506</v>
      </c>
      <c r="D1944" s="6">
        <f>E1944+F1944+G1944+H1944</f>
        <v>0</v>
      </c>
      <c r="E1944" s="6">
        <v>0</v>
      </c>
      <c r="F1944" s="110">
        <v>0</v>
      </c>
      <c r="G1944" s="6">
        <v>0</v>
      </c>
      <c r="H1944" s="6">
        <v>0</v>
      </c>
    </row>
    <row r="1945" spans="1:8" ht="41.45" customHeight="1" x14ac:dyDescent="0.2">
      <c r="A1945" s="209"/>
      <c r="B1945" s="213"/>
      <c r="C1945" s="122" t="s">
        <v>507</v>
      </c>
      <c r="D1945" s="6">
        <f>E1945+F1945+G1945+H1945</f>
        <v>0</v>
      </c>
      <c r="E1945" s="6">
        <v>0</v>
      </c>
      <c r="F1945" s="110">
        <v>0</v>
      </c>
      <c r="G1945" s="6">
        <v>0</v>
      </c>
      <c r="H1945" s="6">
        <v>0</v>
      </c>
    </row>
    <row r="1946" spans="1:8" ht="12.75" customHeight="1" x14ac:dyDescent="0.2">
      <c r="A1946" s="209" t="s">
        <v>184</v>
      </c>
      <c r="B1946" s="213" t="s">
        <v>1372</v>
      </c>
      <c r="C1946" s="51" t="s">
        <v>502</v>
      </c>
      <c r="D1946" s="5">
        <f>D1947+D1948+D1949+D1950+D1951</f>
        <v>0</v>
      </c>
      <c r="E1946" s="5">
        <f>E1947+E1948+E1949+E1950+E1951</f>
        <v>0</v>
      </c>
      <c r="F1946" s="71">
        <f t="shared" ref="F1946" si="1093">F1947+F1948+F1949+F1950+F1951</f>
        <v>0</v>
      </c>
      <c r="G1946" s="5">
        <f>G1947+G1948+G1949+G1950+G1951</f>
        <v>0</v>
      </c>
      <c r="H1946" s="5">
        <f>H1947+H1948+H1949+H1950+H1951</f>
        <v>0</v>
      </c>
    </row>
    <row r="1947" spans="1:8" ht="12.75" x14ac:dyDescent="0.2">
      <c r="A1947" s="209"/>
      <c r="B1947" s="213"/>
      <c r="C1947" s="122" t="s">
        <v>503</v>
      </c>
      <c r="D1947" s="6">
        <f>E1947+F1947+G1947+H1947</f>
        <v>0</v>
      </c>
      <c r="E1947" s="6">
        <v>0</v>
      </c>
      <c r="F1947" s="110">
        <v>0</v>
      </c>
      <c r="G1947" s="6">
        <v>0</v>
      </c>
      <c r="H1947" s="6">
        <v>0</v>
      </c>
    </row>
    <row r="1948" spans="1:8" ht="12.75" x14ac:dyDescent="0.2">
      <c r="A1948" s="209"/>
      <c r="B1948" s="213"/>
      <c r="C1948" s="122" t="s">
        <v>504</v>
      </c>
      <c r="D1948" s="6">
        <f>E1948+F1948+G1948+H1948</f>
        <v>0</v>
      </c>
      <c r="E1948" s="6">
        <v>0</v>
      </c>
      <c r="F1948" s="110">
        <v>0</v>
      </c>
      <c r="G1948" s="6">
        <v>0</v>
      </c>
      <c r="H1948" s="6">
        <v>0</v>
      </c>
    </row>
    <row r="1949" spans="1:8" ht="12.75" x14ac:dyDescent="0.2">
      <c r="A1949" s="209"/>
      <c r="B1949" s="213"/>
      <c r="C1949" s="122" t="s">
        <v>505</v>
      </c>
      <c r="D1949" s="6">
        <f>E1949+F1949+G1949+H1949</f>
        <v>0</v>
      </c>
      <c r="E1949" s="6">
        <v>0</v>
      </c>
      <c r="F1949" s="110">
        <v>0</v>
      </c>
      <c r="G1949" s="6">
        <v>0</v>
      </c>
      <c r="H1949" s="6">
        <v>0</v>
      </c>
    </row>
    <row r="1950" spans="1:8" ht="12.75" x14ac:dyDescent="0.2">
      <c r="A1950" s="209"/>
      <c r="B1950" s="213"/>
      <c r="C1950" s="122" t="s">
        <v>506</v>
      </c>
      <c r="D1950" s="6">
        <f>E1950+F1950+G1950+H1950</f>
        <v>0</v>
      </c>
      <c r="E1950" s="6">
        <v>0</v>
      </c>
      <c r="F1950" s="110">
        <v>0</v>
      </c>
      <c r="G1950" s="6">
        <v>0</v>
      </c>
      <c r="H1950" s="6">
        <v>0</v>
      </c>
    </row>
    <row r="1951" spans="1:8" ht="12.75" x14ac:dyDescent="0.2">
      <c r="A1951" s="209"/>
      <c r="B1951" s="213"/>
      <c r="C1951" s="122" t="s">
        <v>507</v>
      </c>
      <c r="D1951" s="6">
        <f>E1951+F1951+G1951+H1951</f>
        <v>0</v>
      </c>
      <c r="E1951" s="6">
        <v>0</v>
      </c>
      <c r="F1951" s="110">
        <v>0</v>
      </c>
      <c r="G1951" s="6">
        <v>0</v>
      </c>
      <c r="H1951" s="6">
        <v>0</v>
      </c>
    </row>
    <row r="1952" spans="1:8" ht="12.75" customHeight="1" x14ac:dyDescent="0.2">
      <c r="A1952" s="209" t="s">
        <v>185</v>
      </c>
      <c r="B1952" s="213" t="s">
        <v>1373</v>
      </c>
      <c r="C1952" s="51" t="s">
        <v>502</v>
      </c>
      <c r="D1952" s="5">
        <f>D1953+D1954+D1955+D1956+D1957</f>
        <v>0</v>
      </c>
      <c r="E1952" s="5">
        <f>E1953+E1954+E1955+E1956+E1957</f>
        <v>0</v>
      </c>
      <c r="F1952" s="71">
        <f t="shared" ref="F1952" si="1094">F1953+F1954+F1955+F1956+F1957</f>
        <v>0</v>
      </c>
      <c r="G1952" s="5">
        <f>G1953+G1954+G1955+G1956+G1957</f>
        <v>0</v>
      </c>
      <c r="H1952" s="5">
        <f>H1953+H1954+H1955+H1956+H1957</f>
        <v>0</v>
      </c>
    </row>
    <row r="1953" spans="1:8" ht="12.75" x14ac:dyDescent="0.2">
      <c r="A1953" s="209"/>
      <c r="B1953" s="213"/>
      <c r="C1953" s="122" t="s">
        <v>503</v>
      </c>
      <c r="D1953" s="6">
        <f>E1953+F1953+G1953+H1953</f>
        <v>0</v>
      </c>
      <c r="E1953" s="6">
        <v>0</v>
      </c>
      <c r="F1953" s="110">
        <v>0</v>
      </c>
      <c r="G1953" s="6">
        <v>0</v>
      </c>
      <c r="H1953" s="6">
        <v>0</v>
      </c>
    </row>
    <row r="1954" spans="1:8" ht="12.75" x14ac:dyDescent="0.2">
      <c r="A1954" s="209"/>
      <c r="B1954" s="213"/>
      <c r="C1954" s="122" t="s">
        <v>504</v>
      </c>
      <c r="D1954" s="6">
        <f>E1954+F1954+G1954+H1954</f>
        <v>0</v>
      </c>
      <c r="E1954" s="6">
        <v>0</v>
      </c>
      <c r="F1954" s="110">
        <v>0</v>
      </c>
      <c r="G1954" s="6">
        <v>0</v>
      </c>
      <c r="H1954" s="6">
        <v>0</v>
      </c>
    </row>
    <row r="1955" spans="1:8" ht="12.75" x14ac:dyDescent="0.2">
      <c r="A1955" s="209"/>
      <c r="B1955" s="213"/>
      <c r="C1955" s="122" t="s">
        <v>505</v>
      </c>
      <c r="D1955" s="6">
        <f>E1955+F1955+G1955+H1955</f>
        <v>0</v>
      </c>
      <c r="E1955" s="6">
        <v>0</v>
      </c>
      <c r="F1955" s="110">
        <v>0</v>
      </c>
      <c r="G1955" s="6">
        <v>0</v>
      </c>
      <c r="H1955" s="6">
        <v>0</v>
      </c>
    </row>
    <row r="1956" spans="1:8" ht="12.75" x14ac:dyDescent="0.2">
      <c r="A1956" s="209"/>
      <c r="B1956" s="213"/>
      <c r="C1956" s="122" t="s">
        <v>506</v>
      </c>
      <c r="D1956" s="6">
        <f>E1956+F1956+G1956+H1956</f>
        <v>0</v>
      </c>
      <c r="E1956" s="6">
        <v>0</v>
      </c>
      <c r="F1956" s="110">
        <v>0</v>
      </c>
      <c r="G1956" s="6">
        <v>0</v>
      </c>
      <c r="H1956" s="6">
        <v>0</v>
      </c>
    </row>
    <row r="1957" spans="1:8" ht="12.75" x14ac:dyDescent="0.2">
      <c r="A1957" s="209"/>
      <c r="B1957" s="213"/>
      <c r="C1957" s="122" t="s">
        <v>507</v>
      </c>
      <c r="D1957" s="6">
        <f>E1957+F1957+G1957+H1957</f>
        <v>0</v>
      </c>
      <c r="E1957" s="6">
        <v>0</v>
      </c>
      <c r="F1957" s="110">
        <v>0</v>
      </c>
      <c r="G1957" s="6">
        <v>0</v>
      </c>
      <c r="H1957" s="6">
        <v>0</v>
      </c>
    </row>
    <row r="1958" spans="1:8" ht="12.75" customHeight="1" x14ac:dyDescent="0.2">
      <c r="A1958" s="209" t="s">
        <v>186</v>
      </c>
      <c r="B1958" s="213" t="s">
        <v>1374</v>
      </c>
      <c r="C1958" s="51" t="s">
        <v>502</v>
      </c>
      <c r="D1958" s="5">
        <f>D1959+D1960+D1961+D1962+D1963</f>
        <v>0</v>
      </c>
      <c r="E1958" s="5">
        <f>E1959+E1960+E1961+E1962+E1963</f>
        <v>0</v>
      </c>
      <c r="F1958" s="71">
        <f t="shared" ref="F1958" si="1095">F1959+F1960+F1961+F1962+F1963</f>
        <v>0</v>
      </c>
      <c r="G1958" s="5">
        <f>G1959+G1960+G1961+G1962+G1963</f>
        <v>0</v>
      </c>
      <c r="H1958" s="5">
        <f>H1959+H1960+H1961+H1962+H1963</f>
        <v>0</v>
      </c>
    </row>
    <row r="1959" spans="1:8" ht="12.75" x14ac:dyDescent="0.2">
      <c r="A1959" s="209"/>
      <c r="B1959" s="213"/>
      <c r="C1959" s="122" t="s">
        <v>503</v>
      </c>
      <c r="D1959" s="6">
        <f>E1959+F1959+G1959+H1959</f>
        <v>0</v>
      </c>
      <c r="E1959" s="6">
        <v>0</v>
      </c>
      <c r="F1959" s="110">
        <v>0</v>
      </c>
      <c r="G1959" s="6">
        <v>0</v>
      </c>
      <c r="H1959" s="6">
        <v>0</v>
      </c>
    </row>
    <row r="1960" spans="1:8" ht="12.75" x14ac:dyDescent="0.2">
      <c r="A1960" s="209"/>
      <c r="B1960" s="213"/>
      <c r="C1960" s="122" t="s">
        <v>504</v>
      </c>
      <c r="D1960" s="6">
        <f>E1960+F1960+G1960+H1960</f>
        <v>0</v>
      </c>
      <c r="E1960" s="6">
        <v>0</v>
      </c>
      <c r="F1960" s="110">
        <v>0</v>
      </c>
      <c r="G1960" s="6">
        <v>0</v>
      </c>
      <c r="H1960" s="6">
        <v>0</v>
      </c>
    </row>
    <row r="1961" spans="1:8" ht="12.75" x14ac:dyDescent="0.2">
      <c r="A1961" s="209"/>
      <c r="B1961" s="213"/>
      <c r="C1961" s="122" t="s">
        <v>505</v>
      </c>
      <c r="D1961" s="6">
        <f>E1961+F1961+G1961+H1961</f>
        <v>0</v>
      </c>
      <c r="E1961" s="6">
        <v>0</v>
      </c>
      <c r="F1961" s="110">
        <v>0</v>
      </c>
      <c r="G1961" s="6">
        <v>0</v>
      </c>
      <c r="H1961" s="6">
        <v>0</v>
      </c>
    </row>
    <row r="1962" spans="1:8" ht="12.75" x14ac:dyDescent="0.2">
      <c r="A1962" s="209"/>
      <c r="B1962" s="213"/>
      <c r="C1962" s="122" t="s">
        <v>506</v>
      </c>
      <c r="D1962" s="6">
        <f>E1962+F1962+G1962+H1962</f>
        <v>0</v>
      </c>
      <c r="E1962" s="6">
        <v>0</v>
      </c>
      <c r="F1962" s="110">
        <v>0</v>
      </c>
      <c r="G1962" s="6">
        <v>0</v>
      </c>
      <c r="H1962" s="6">
        <v>0</v>
      </c>
    </row>
    <row r="1963" spans="1:8" ht="12.75" x14ac:dyDescent="0.2">
      <c r="A1963" s="209"/>
      <c r="B1963" s="213"/>
      <c r="C1963" s="122" t="s">
        <v>507</v>
      </c>
      <c r="D1963" s="6">
        <f>E1963+F1963+G1963+H1963</f>
        <v>0</v>
      </c>
      <c r="E1963" s="6">
        <v>0</v>
      </c>
      <c r="F1963" s="110">
        <v>0</v>
      </c>
      <c r="G1963" s="6">
        <v>0</v>
      </c>
      <c r="H1963" s="6">
        <v>0</v>
      </c>
    </row>
    <row r="1964" spans="1:8" ht="12.75" customHeight="1" x14ac:dyDescent="0.2">
      <c r="A1964" s="209" t="s">
        <v>187</v>
      </c>
      <c r="B1964" s="213" t="s">
        <v>1375</v>
      </c>
      <c r="C1964" s="51" t="s">
        <v>502</v>
      </c>
      <c r="D1964" s="5">
        <f>D1965+D1966+D1967+D1968+D1969</f>
        <v>0</v>
      </c>
      <c r="E1964" s="5">
        <f>E1965+E1966+E1967+E1968+E1969</f>
        <v>0</v>
      </c>
      <c r="F1964" s="71">
        <f t="shared" ref="F1964" si="1096">F1965+F1966+F1967+F1968+F1969</f>
        <v>0</v>
      </c>
      <c r="G1964" s="5">
        <f>G1965+G1966+G1967+G1968+G1969</f>
        <v>0</v>
      </c>
      <c r="H1964" s="5">
        <f>H1965+H1966+H1967+H1968+H1969</f>
        <v>0</v>
      </c>
    </row>
    <row r="1965" spans="1:8" ht="12.75" x14ac:dyDescent="0.2">
      <c r="A1965" s="209"/>
      <c r="B1965" s="213"/>
      <c r="C1965" s="122" t="s">
        <v>503</v>
      </c>
      <c r="D1965" s="6">
        <f>E1965+F1965+G1965+H1965</f>
        <v>0</v>
      </c>
      <c r="E1965" s="6">
        <v>0</v>
      </c>
      <c r="F1965" s="110">
        <v>0</v>
      </c>
      <c r="G1965" s="6">
        <v>0</v>
      </c>
      <c r="H1965" s="6">
        <v>0</v>
      </c>
    </row>
    <row r="1966" spans="1:8" ht="12.75" x14ac:dyDescent="0.2">
      <c r="A1966" s="209"/>
      <c r="B1966" s="213"/>
      <c r="C1966" s="122" t="s">
        <v>504</v>
      </c>
      <c r="D1966" s="6">
        <f>E1966+F1966+G1966+H1966</f>
        <v>0</v>
      </c>
      <c r="E1966" s="6">
        <v>0</v>
      </c>
      <c r="F1966" s="110">
        <v>0</v>
      </c>
      <c r="G1966" s="6">
        <v>0</v>
      </c>
      <c r="H1966" s="6">
        <v>0</v>
      </c>
    </row>
    <row r="1967" spans="1:8" ht="12.75" x14ac:dyDescent="0.2">
      <c r="A1967" s="209"/>
      <c r="B1967" s="213"/>
      <c r="C1967" s="122" t="s">
        <v>505</v>
      </c>
      <c r="D1967" s="6">
        <f>E1967+F1967+G1967+H1967</f>
        <v>0</v>
      </c>
      <c r="E1967" s="6">
        <v>0</v>
      </c>
      <c r="F1967" s="110">
        <v>0</v>
      </c>
      <c r="G1967" s="6">
        <v>0</v>
      </c>
      <c r="H1967" s="6">
        <v>0</v>
      </c>
    </row>
    <row r="1968" spans="1:8" ht="12.75" x14ac:dyDescent="0.2">
      <c r="A1968" s="209"/>
      <c r="B1968" s="213"/>
      <c r="C1968" s="122" t="s">
        <v>506</v>
      </c>
      <c r="D1968" s="6">
        <f>E1968+F1968+G1968+H1968</f>
        <v>0</v>
      </c>
      <c r="E1968" s="6">
        <v>0</v>
      </c>
      <c r="F1968" s="110">
        <v>0</v>
      </c>
      <c r="G1968" s="6">
        <v>0</v>
      </c>
      <c r="H1968" s="6">
        <v>0</v>
      </c>
    </row>
    <row r="1969" spans="1:8" ht="28.9" customHeight="1" x14ac:dyDescent="0.2">
      <c r="A1969" s="209"/>
      <c r="B1969" s="213"/>
      <c r="C1969" s="122" t="s">
        <v>507</v>
      </c>
      <c r="D1969" s="6">
        <f>E1969+F1969+G1969+H1969</f>
        <v>0</v>
      </c>
      <c r="E1969" s="6">
        <v>0</v>
      </c>
      <c r="F1969" s="110">
        <v>0</v>
      </c>
      <c r="G1969" s="6">
        <v>0</v>
      </c>
      <c r="H1969" s="6">
        <v>0</v>
      </c>
    </row>
    <row r="1970" spans="1:8" ht="12.75" customHeight="1" x14ac:dyDescent="0.2">
      <c r="A1970" s="209" t="s">
        <v>188</v>
      </c>
      <c r="B1970" s="213" t="s">
        <v>1376</v>
      </c>
      <c r="C1970" s="51" t="s">
        <v>502</v>
      </c>
      <c r="D1970" s="5">
        <f>D1971+D1972+D1973+D1974+D1975</f>
        <v>0</v>
      </c>
      <c r="E1970" s="5">
        <f>E1971+E1972+E1973+E1974+E1975</f>
        <v>0</v>
      </c>
      <c r="F1970" s="71">
        <f t="shared" ref="F1970" si="1097">F1971+F1972+F1973+F1974+F1975</f>
        <v>0</v>
      </c>
      <c r="G1970" s="5">
        <f>G1971+G1972+G1973+G1974+G1975</f>
        <v>0</v>
      </c>
      <c r="H1970" s="5">
        <f>H1971+H1972+H1973+H1974+H1975</f>
        <v>0</v>
      </c>
    </row>
    <row r="1971" spans="1:8" ht="12.75" x14ac:dyDescent="0.2">
      <c r="A1971" s="209"/>
      <c r="B1971" s="213"/>
      <c r="C1971" s="122" t="s">
        <v>503</v>
      </c>
      <c r="D1971" s="6">
        <f>E1971+F1971+G1971+H1971</f>
        <v>0</v>
      </c>
      <c r="E1971" s="6">
        <v>0</v>
      </c>
      <c r="F1971" s="110">
        <v>0</v>
      </c>
      <c r="G1971" s="6">
        <v>0</v>
      </c>
      <c r="H1971" s="6">
        <v>0</v>
      </c>
    </row>
    <row r="1972" spans="1:8" ht="12.75" x14ac:dyDescent="0.2">
      <c r="A1972" s="209"/>
      <c r="B1972" s="213"/>
      <c r="C1972" s="122" t="s">
        <v>504</v>
      </c>
      <c r="D1972" s="6">
        <f>E1972+F1972+G1972+H1972</f>
        <v>0</v>
      </c>
      <c r="E1972" s="6">
        <v>0</v>
      </c>
      <c r="F1972" s="110">
        <v>0</v>
      </c>
      <c r="G1972" s="6">
        <v>0</v>
      </c>
      <c r="H1972" s="6">
        <v>0</v>
      </c>
    </row>
    <row r="1973" spans="1:8" ht="12.75" x14ac:dyDescent="0.2">
      <c r="A1973" s="209"/>
      <c r="B1973" s="213"/>
      <c r="C1973" s="122" t="s">
        <v>505</v>
      </c>
      <c r="D1973" s="6">
        <f>E1973+F1973+G1973+H1973</f>
        <v>0</v>
      </c>
      <c r="E1973" s="6">
        <v>0</v>
      </c>
      <c r="F1973" s="110">
        <v>0</v>
      </c>
      <c r="G1973" s="6">
        <v>0</v>
      </c>
      <c r="H1973" s="6">
        <v>0</v>
      </c>
    </row>
    <row r="1974" spans="1:8" ht="12.75" x14ac:dyDescent="0.2">
      <c r="A1974" s="209"/>
      <c r="B1974" s="213"/>
      <c r="C1974" s="122" t="s">
        <v>506</v>
      </c>
      <c r="D1974" s="6">
        <f>E1974+F1974+G1974+H1974</f>
        <v>0</v>
      </c>
      <c r="E1974" s="6">
        <v>0</v>
      </c>
      <c r="F1974" s="110">
        <v>0</v>
      </c>
      <c r="G1974" s="6">
        <v>0</v>
      </c>
      <c r="H1974" s="6">
        <v>0</v>
      </c>
    </row>
    <row r="1975" spans="1:8" ht="12.75" x14ac:dyDescent="0.2">
      <c r="A1975" s="209"/>
      <c r="B1975" s="213"/>
      <c r="C1975" s="122" t="s">
        <v>507</v>
      </c>
      <c r="D1975" s="6">
        <f>E1975+F1975+G1975+H1975</f>
        <v>0</v>
      </c>
      <c r="E1975" s="6">
        <v>0</v>
      </c>
      <c r="F1975" s="110">
        <v>0</v>
      </c>
      <c r="G1975" s="6">
        <v>0</v>
      </c>
      <c r="H1975" s="6">
        <v>0</v>
      </c>
    </row>
    <row r="1976" spans="1:8" ht="12.75" customHeight="1" x14ac:dyDescent="0.2">
      <c r="A1976" s="209" t="s">
        <v>189</v>
      </c>
      <c r="B1976" s="213" t="s">
        <v>1377</v>
      </c>
      <c r="C1976" s="51" t="s">
        <v>502</v>
      </c>
      <c r="D1976" s="5">
        <f>D1977+D1978+D1979+D1980+D1981</f>
        <v>0</v>
      </c>
      <c r="E1976" s="5">
        <f>E1977+E1978+E1979+E1980+E1981</f>
        <v>0</v>
      </c>
      <c r="F1976" s="71">
        <f t="shared" ref="F1976" si="1098">F1977+F1978+F1979+F1980+F1981</f>
        <v>0</v>
      </c>
      <c r="G1976" s="5">
        <f>G1977+G1978+G1979+G1980+G1981</f>
        <v>0</v>
      </c>
      <c r="H1976" s="5">
        <f>H1977+H1978+H1979+H1980+H1981</f>
        <v>0</v>
      </c>
    </row>
    <row r="1977" spans="1:8" ht="12.75" x14ac:dyDescent="0.2">
      <c r="A1977" s="209"/>
      <c r="B1977" s="213"/>
      <c r="C1977" s="122" t="s">
        <v>503</v>
      </c>
      <c r="D1977" s="6">
        <f>E1977+F1977+G1977+H1977</f>
        <v>0</v>
      </c>
      <c r="E1977" s="6">
        <v>0</v>
      </c>
      <c r="F1977" s="110">
        <v>0</v>
      </c>
      <c r="G1977" s="6">
        <v>0</v>
      </c>
      <c r="H1977" s="6">
        <v>0</v>
      </c>
    </row>
    <row r="1978" spans="1:8" ht="12.75" x14ac:dyDescent="0.2">
      <c r="A1978" s="209"/>
      <c r="B1978" s="213"/>
      <c r="C1978" s="122" t="s">
        <v>504</v>
      </c>
      <c r="D1978" s="6">
        <f>E1978+F1978+G1978+H1978</f>
        <v>0</v>
      </c>
      <c r="E1978" s="6">
        <v>0</v>
      </c>
      <c r="F1978" s="110">
        <v>0</v>
      </c>
      <c r="G1978" s="6">
        <v>0</v>
      </c>
      <c r="H1978" s="6">
        <v>0</v>
      </c>
    </row>
    <row r="1979" spans="1:8" ht="12.75" x14ac:dyDescent="0.2">
      <c r="A1979" s="209"/>
      <c r="B1979" s="213"/>
      <c r="C1979" s="122" t="s">
        <v>505</v>
      </c>
      <c r="D1979" s="6">
        <f>E1979+F1979+G1979+H1979</f>
        <v>0</v>
      </c>
      <c r="E1979" s="6">
        <v>0</v>
      </c>
      <c r="F1979" s="110">
        <v>0</v>
      </c>
      <c r="G1979" s="6">
        <v>0</v>
      </c>
      <c r="H1979" s="6">
        <v>0</v>
      </c>
    </row>
    <row r="1980" spans="1:8" ht="12.75" x14ac:dyDescent="0.2">
      <c r="A1980" s="209"/>
      <c r="B1980" s="213"/>
      <c r="C1980" s="122" t="s">
        <v>506</v>
      </c>
      <c r="D1980" s="6">
        <f>E1980+F1980+G1980+H1980</f>
        <v>0</v>
      </c>
      <c r="E1980" s="6">
        <v>0</v>
      </c>
      <c r="F1980" s="110">
        <v>0</v>
      </c>
      <c r="G1980" s="6">
        <v>0</v>
      </c>
      <c r="H1980" s="6">
        <v>0</v>
      </c>
    </row>
    <row r="1981" spans="1:8" ht="12.75" x14ac:dyDescent="0.2">
      <c r="A1981" s="209"/>
      <c r="B1981" s="213"/>
      <c r="C1981" s="122" t="s">
        <v>507</v>
      </c>
      <c r="D1981" s="6">
        <f>E1981+F1981+G1981+H1981</f>
        <v>0</v>
      </c>
      <c r="E1981" s="6">
        <v>0</v>
      </c>
      <c r="F1981" s="110">
        <v>0</v>
      </c>
      <c r="G1981" s="6">
        <v>0</v>
      </c>
      <c r="H1981" s="6">
        <v>0</v>
      </c>
    </row>
    <row r="1982" spans="1:8" ht="12.75" customHeight="1" x14ac:dyDescent="0.2">
      <c r="A1982" s="209" t="s">
        <v>190</v>
      </c>
      <c r="B1982" s="213" t="s">
        <v>1378</v>
      </c>
      <c r="C1982" s="51" t="s">
        <v>502</v>
      </c>
      <c r="D1982" s="5">
        <f>D1983+D1984+D1985+D1986+D1987</f>
        <v>0</v>
      </c>
      <c r="E1982" s="5">
        <f>E1983+E1984+E1985+E1986+E1987</f>
        <v>0</v>
      </c>
      <c r="F1982" s="71">
        <f t="shared" ref="F1982" si="1099">F1983+F1984+F1985+F1986+F1987</f>
        <v>0</v>
      </c>
      <c r="G1982" s="5">
        <f>G1983+G1984+G1985+G1986+G1987</f>
        <v>0</v>
      </c>
      <c r="H1982" s="5">
        <f>H1983+H1984+H1985+H1986+H1987</f>
        <v>0</v>
      </c>
    </row>
    <row r="1983" spans="1:8" ht="12.75" x14ac:dyDescent="0.2">
      <c r="A1983" s="209"/>
      <c r="B1983" s="213"/>
      <c r="C1983" s="122" t="s">
        <v>503</v>
      </c>
      <c r="D1983" s="6">
        <f>E1983+F1983+G1983+H1983</f>
        <v>0</v>
      </c>
      <c r="E1983" s="6">
        <v>0</v>
      </c>
      <c r="F1983" s="110">
        <v>0</v>
      </c>
      <c r="G1983" s="6">
        <v>0</v>
      </c>
      <c r="H1983" s="6">
        <v>0</v>
      </c>
    </row>
    <row r="1984" spans="1:8" ht="12.75" x14ac:dyDescent="0.2">
      <c r="A1984" s="209"/>
      <c r="B1984" s="213"/>
      <c r="C1984" s="122" t="s">
        <v>504</v>
      </c>
      <c r="D1984" s="6">
        <f>E1984+F1984+G1984+H1984</f>
        <v>0</v>
      </c>
      <c r="E1984" s="6">
        <v>0</v>
      </c>
      <c r="F1984" s="110">
        <v>0</v>
      </c>
      <c r="G1984" s="6">
        <v>0</v>
      </c>
      <c r="H1984" s="6">
        <v>0</v>
      </c>
    </row>
    <row r="1985" spans="1:8" ht="12.75" x14ac:dyDescent="0.2">
      <c r="A1985" s="209"/>
      <c r="B1985" s="213"/>
      <c r="C1985" s="122" t="s">
        <v>505</v>
      </c>
      <c r="D1985" s="6">
        <f>E1985+F1985+G1985+H1985</f>
        <v>0</v>
      </c>
      <c r="E1985" s="6">
        <v>0</v>
      </c>
      <c r="F1985" s="110">
        <v>0</v>
      </c>
      <c r="G1985" s="6">
        <v>0</v>
      </c>
      <c r="H1985" s="6">
        <v>0</v>
      </c>
    </row>
    <row r="1986" spans="1:8" ht="12.75" x14ac:dyDescent="0.2">
      <c r="A1986" s="209"/>
      <c r="B1986" s="213"/>
      <c r="C1986" s="122" t="s">
        <v>506</v>
      </c>
      <c r="D1986" s="6">
        <f>E1986+F1986+G1986+H1986</f>
        <v>0</v>
      </c>
      <c r="E1986" s="6">
        <v>0</v>
      </c>
      <c r="F1986" s="110">
        <v>0</v>
      </c>
      <c r="G1986" s="6">
        <v>0</v>
      </c>
      <c r="H1986" s="6">
        <v>0</v>
      </c>
    </row>
    <row r="1987" spans="1:8" ht="12.75" x14ac:dyDescent="0.2">
      <c r="A1987" s="209"/>
      <c r="B1987" s="213"/>
      <c r="C1987" s="122" t="s">
        <v>507</v>
      </c>
      <c r="D1987" s="6">
        <f>E1987+F1987+G1987+H1987</f>
        <v>0</v>
      </c>
      <c r="E1987" s="6">
        <v>0</v>
      </c>
      <c r="F1987" s="110">
        <v>0</v>
      </c>
      <c r="G1987" s="6">
        <v>0</v>
      </c>
      <c r="H1987" s="6">
        <v>0</v>
      </c>
    </row>
    <row r="1988" spans="1:8" ht="12.75" customHeight="1" x14ac:dyDescent="0.2">
      <c r="A1988" s="209" t="s">
        <v>191</v>
      </c>
      <c r="B1988" s="213" t="s">
        <v>1379</v>
      </c>
      <c r="C1988" s="51" t="s">
        <v>502</v>
      </c>
      <c r="D1988" s="5">
        <f>D1989+D1990+D1991+D1992+D1993</f>
        <v>220.8</v>
      </c>
      <c r="E1988" s="5">
        <f>E1989+E1990+E1991+E1992+E1993</f>
        <v>0</v>
      </c>
      <c r="F1988" s="71">
        <f t="shared" ref="F1988" si="1100">F1989+F1990+F1991+F1992+F1993</f>
        <v>220.8</v>
      </c>
      <c r="G1988" s="5">
        <f>G1989+G1990+G1991+G1992+G1993</f>
        <v>0</v>
      </c>
      <c r="H1988" s="5">
        <f>H1989+H1990+H1991+H1992+H1993</f>
        <v>0</v>
      </c>
    </row>
    <row r="1989" spans="1:8" ht="12.75" x14ac:dyDescent="0.2">
      <c r="A1989" s="209"/>
      <c r="B1989" s="213"/>
      <c r="C1989" s="122" t="s">
        <v>503</v>
      </c>
      <c r="D1989" s="6">
        <f>E1989+F1989+G1989+H1989</f>
        <v>0</v>
      </c>
      <c r="E1989" s="6">
        <v>0</v>
      </c>
      <c r="F1989" s="110">
        <v>0</v>
      </c>
      <c r="G1989" s="6">
        <v>0</v>
      </c>
      <c r="H1989" s="6">
        <v>0</v>
      </c>
    </row>
    <row r="1990" spans="1:8" ht="12.75" x14ac:dyDescent="0.2">
      <c r="A1990" s="209"/>
      <c r="B1990" s="213"/>
      <c r="C1990" s="122" t="s">
        <v>504</v>
      </c>
      <c r="D1990" s="6">
        <f>E1990+F1990+G1990+H1990</f>
        <v>0</v>
      </c>
      <c r="E1990" s="6">
        <v>0</v>
      </c>
      <c r="F1990" s="110">
        <v>0</v>
      </c>
      <c r="G1990" s="6">
        <v>0</v>
      </c>
      <c r="H1990" s="6">
        <v>0</v>
      </c>
    </row>
    <row r="1991" spans="1:8" ht="12.75" x14ac:dyDescent="0.2">
      <c r="A1991" s="209"/>
      <c r="B1991" s="213"/>
      <c r="C1991" s="122" t="s">
        <v>505</v>
      </c>
      <c r="D1991" s="6">
        <f>E1991+F1991+G1991+H1991</f>
        <v>0</v>
      </c>
      <c r="E1991" s="6">
        <v>0</v>
      </c>
      <c r="F1991" s="110">
        <v>0</v>
      </c>
      <c r="G1991" s="6">
        <v>0</v>
      </c>
      <c r="H1991" s="6">
        <v>0</v>
      </c>
    </row>
    <row r="1992" spans="1:8" ht="12.75" x14ac:dyDescent="0.2">
      <c r="A1992" s="209"/>
      <c r="B1992" s="213"/>
      <c r="C1992" s="122" t="s">
        <v>506</v>
      </c>
      <c r="D1992" s="6">
        <f>E1992+F1992+G1992+H1992</f>
        <v>220.8</v>
      </c>
      <c r="E1992" s="6">
        <v>0</v>
      </c>
      <c r="F1992" s="110">
        <v>220.8</v>
      </c>
      <c r="G1992" s="6">
        <v>0</v>
      </c>
      <c r="H1992" s="6">
        <v>0</v>
      </c>
    </row>
    <row r="1993" spans="1:8" ht="12.75" x14ac:dyDescent="0.2">
      <c r="A1993" s="209"/>
      <c r="B1993" s="213"/>
      <c r="C1993" s="122" t="s">
        <v>507</v>
      </c>
      <c r="D1993" s="6">
        <f>E1993+F1993+G1993+H1993</f>
        <v>0</v>
      </c>
      <c r="E1993" s="6">
        <v>0</v>
      </c>
      <c r="F1993" s="110">
        <v>0</v>
      </c>
      <c r="G1993" s="6">
        <v>0</v>
      </c>
      <c r="H1993" s="6">
        <v>0</v>
      </c>
    </row>
    <row r="1994" spans="1:8" ht="12.75" customHeight="1" x14ac:dyDescent="0.2">
      <c r="A1994" s="209" t="s">
        <v>192</v>
      </c>
      <c r="B1994" s="213" t="s">
        <v>1380</v>
      </c>
      <c r="C1994" s="51" t="s">
        <v>502</v>
      </c>
      <c r="D1994" s="5">
        <f>D1995+D1996+D1997+D1998+D1999</f>
        <v>2279.8000000000002</v>
      </c>
      <c r="E1994" s="5">
        <f>E1995+E1996+E1997+E1998+E1999</f>
        <v>0</v>
      </c>
      <c r="F1994" s="71">
        <f t="shared" ref="F1994" si="1101">F1995+F1996+F1997+F1998+F1999</f>
        <v>2279.8000000000002</v>
      </c>
      <c r="G1994" s="5">
        <f>G1995+G1996+G1997+G1998+G1999</f>
        <v>0</v>
      </c>
      <c r="H1994" s="5">
        <f>H1995+H1996+H1997+H1998+H1999</f>
        <v>0</v>
      </c>
    </row>
    <row r="1995" spans="1:8" ht="12.75" x14ac:dyDescent="0.2">
      <c r="A1995" s="209"/>
      <c r="B1995" s="213"/>
      <c r="C1995" s="122" t="s">
        <v>503</v>
      </c>
      <c r="D1995" s="6">
        <f>E1995+F1995+G1995+H1995</f>
        <v>0</v>
      </c>
      <c r="E1995" s="6">
        <v>0</v>
      </c>
      <c r="F1995" s="110">
        <v>0</v>
      </c>
      <c r="G1995" s="6">
        <v>0</v>
      </c>
      <c r="H1995" s="6">
        <v>0</v>
      </c>
    </row>
    <row r="1996" spans="1:8" ht="12.75" x14ac:dyDescent="0.2">
      <c r="A1996" s="209"/>
      <c r="B1996" s="213"/>
      <c r="C1996" s="122" t="s">
        <v>504</v>
      </c>
      <c r="D1996" s="6">
        <f>E1996+F1996+G1996+H1996</f>
        <v>2279.8000000000002</v>
      </c>
      <c r="E1996" s="6">
        <v>0</v>
      </c>
      <c r="F1996" s="110">
        <f>2190+89.8</f>
        <v>2279.8000000000002</v>
      </c>
      <c r="G1996" s="6">
        <v>0</v>
      </c>
      <c r="H1996" s="6">
        <v>0</v>
      </c>
    </row>
    <row r="1997" spans="1:8" ht="12.75" x14ac:dyDescent="0.2">
      <c r="A1997" s="209"/>
      <c r="B1997" s="213"/>
      <c r="C1997" s="122" t="s">
        <v>505</v>
      </c>
      <c r="D1997" s="6">
        <f>E1997+F1997+G1997+H1997</f>
        <v>0</v>
      </c>
      <c r="E1997" s="6">
        <v>0</v>
      </c>
      <c r="F1997" s="110">
        <v>0</v>
      </c>
      <c r="G1997" s="6">
        <v>0</v>
      </c>
      <c r="H1997" s="6">
        <v>0</v>
      </c>
    </row>
    <row r="1998" spans="1:8" ht="12.75" x14ac:dyDescent="0.2">
      <c r="A1998" s="209"/>
      <c r="B1998" s="213"/>
      <c r="C1998" s="122" t="s">
        <v>506</v>
      </c>
      <c r="D1998" s="6">
        <f>E1998+F1998+G1998+H1998</f>
        <v>0</v>
      </c>
      <c r="E1998" s="6">
        <v>0</v>
      </c>
      <c r="F1998" s="110">
        <v>0</v>
      </c>
      <c r="G1998" s="6">
        <v>0</v>
      </c>
      <c r="H1998" s="6">
        <v>0</v>
      </c>
    </row>
    <row r="1999" spans="1:8" ht="12.75" x14ac:dyDescent="0.2">
      <c r="A1999" s="209"/>
      <c r="B1999" s="213"/>
      <c r="C1999" s="122" t="s">
        <v>507</v>
      </c>
      <c r="D1999" s="6">
        <f>E1999+F1999+G1999+H1999</f>
        <v>0</v>
      </c>
      <c r="E1999" s="6">
        <v>0</v>
      </c>
      <c r="F1999" s="110">
        <v>0</v>
      </c>
      <c r="G1999" s="6">
        <v>0</v>
      </c>
      <c r="H1999" s="6">
        <v>0</v>
      </c>
    </row>
    <row r="2000" spans="1:8" ht="12.75" customHeight="1" x14ac:dyDescent="0.2">
      <c r="A2000" s="209" t="s">
        <v>193</v>
      </c>
      <c r="B2000" s="213" t="s">
        <v>1381</v>
      </c>
      <c r="C2000" s="51" t="s">
        <v>502</v>
      </c>
      <c r="D2000" s="5">
        <f>D2001+D2002+D2003+D2004+D2005</f>
        <v>2580</v>
      </c>
      <c r="E2000" s="5">
        <f>E2001+E2002+E2003+E2004+E2005</f>
        <v>0</v>
      </c>
      <c r="F2000" s="71">
        <f t="shared" ref="F2000" si="1102">F2001+F2002+F2003+F2004+F2005</f>
        <v>2580</v>
      </c>
      <c r="G2000" s="5">
        <f>G2001+G2002+G2003+G2004+G2005</f>
        <v>0</v>
      </c>
      <c r="H2000" s="5">
        <f>H2001+H2002+H2003+H2004+H2005</f>
        <v>0</v>
      </c>
    </row>
    <row r="2001" spans="1:8" ht="12.75" x14ac:dyDescent="0.2">
      <c r="A2001" s="209"/>
      <c r="B2001" s="213"/>
      <c r="C2001" s="122" t="s">
        <v>503</v>
      </c>
      <c r="D2001" s="6">
        <f>E2001+F2001+G2001+H2001</f>
        <v>0</v>
      </c>
      <c r="E2001" s="6">
        <v>0</v>
      </c>
      <c r="F2001" s="110">
        <v>0</v>
      </c>
      <c r="G2001" s="6">
        <v>0</v>
      </c>
      <c r="H2001" s="6">
        <v>0</v>
      </c>
    </row>
    <row r="2002" spans="1:8" ht="12.75" x14ac:dyDescent="0.2">
      <c r="A2002" s="209"/>
      <c r="B2002" s="213"/>
      <c r="C2002" s="122" t="s">
        <v>504</v>
      </c>
      <c r="D2002" s="6">
        <f>E2002+F2002+G2002+H2002</f>
        <v>2580</v>
      </c>
      <c r="E2002" s="6">
        <v>0</v>
      </c>
      <c r="F2002" s="110">
        <v>2580</v>
      </c>
      <c r="G2002" s="6">
        <v>0</v>
      </c>
      <c r="H2002" s="6">
        <v>0</v>
      </c>
    </row>
    <row r="2003" spans="1:8" ht="12.75" x14ac:dyDescent="0.2">
      <c r="A2003" s="209"/>
      <c r="B2003" s="213"/>
      <c r="C2003" s="122" t="s">
        <v>505</v>
      </c>
      <c r="D2003" s="6">
        <f>E2003+F2003+G2003+H2003</f>
        <v>0</v>
      </c>
      <c r="E2003" s="6">
        <v>0</v>
      </c>
      <c r="F2003" s="110">
        <v>0</v>
      </c>
      <c r="G2003" s="6">
        <v>0</v>
      </c>
      <c r="H2003" s="6">
        <v>0</v>
      </c>
    </row>
    <row r="2004" spans="1:8" ht="12.75" x14ac:dyDescent="0.2">
      <c r="A2004" s="209"/>
      <c r="B2004" s="213"/>
      <c r="C2004" s="122" t="s">
        <v>506</v>
      </c>
      <c r="D2004" s="6">
        <f>E2004+F2004+G2004+H2004</f>
        <v>0</v>
      </c>
      <c r="E2004" s="6">
        <v>0</v>
      </c>
      <c r="F2004" s="110">
        <v>0</v>
      </c>
      <c r="G2004" s="6">
        <v>0</v>
      </c>
      <c r="H2004" s="6">
        <v>0</v>
      </c>
    </row>
    <row r="2005" spans="1:8" ht="12.75" x14ac:dyDescent="0.2">
      <c r="A2005" s="209"/>
      <c r="B2005" s="213"/>
      <c r="C2005" s="122" t="s">
        <v>507</v>
      </c>
      <c r="D2005" s="6">
        <f>E2005+F2005+G2005+H2005</f>
        <v>0</v>
      </c>
      <c r="E2005" s="6">
        <v>0</v>
      </c>
      <c r="F2005" s="110">
        <v>0</v>
      </c>
      <c r="G2005" s="6">
        <v>0</v>
      </c>
      <c r="H2005" s="6">
        <v>0</v>
      </c>
    </row>
    <row r="2006" spans="1:8" ht="12.75" customHeight="1" x14ac:dyDescent="0.2">
      <c r="A2006" s="209" t="s">
        <v>194</v>
      </c>
      <c r="B2006" s="213" t="s">
        <v>1382</v>
      </c>
      <c r="C2006" s="51" t="s">
        <v>502</v>
      </c>
      <c r="D2006" s="5">
        <f>D2007+D2008+D2009+D2010+D2011</f>
        <v>26000</v>
      </c>
      <c r="E2006" s="5">
        <f>E2007+E2008+E2009+E2010+E2011</f>
        <v>0</v>
      </c>
      <c r="F2006" s="71">
        <f t="shared" ref="F2006" si="1103">F2007+F2008+F2009+F2010+F2011</f>
        <v>26000</v>
      </c>
      <c r="G2006" s="5">
        <f>G2007+G2008+G2009+G2010+G2011</f>
        <v>0</v>
      </c>
      <c r="H2006" s="5">
        <f>H2007+H2008+H2009+H2010+H2011</f>
        <v>0</v>
      </c>
    </row>
    <row r="2007" spans="1:8" ht="12.75" x14ac:dyDescent="0.2">
      <c r="A2007" s="209"/>
      <c r="B2007" s="213"/>
      <c r="C2007" s="122" t="s">
        <v>503</v>
      </c>
      <c r="D2007" s="6">
        <f>E2007+F2007+G2007+H2007</f>
        <v>0</v>
      </c>
      <c r="E2007" s="6">
        <v>0</v>
      </c>
      <c r="F2007" s="110">
        <v>0</v>
      </c>
      <c r="G2007" s="6">
        <v>0</v>
      </c>
      <c r="H2007" s="6">
        <v>0</v>
      </c>
    </row>
    <row r="2008" spans="1:8" ht="12.75" x14ac:dyDescent="0.2">
      <c r="A2008" s="209"/>
      <c r="B2008" s="213"/>
      <c r="C2008" s="122" t="s">
        <v>504</v>
      </c>
      <c r="D2008" s="6">
        <f>E2008+F2008+G2008+H2008</f>
        <v>26000</v>
      </c>
      <c r="E2008" s="6">
        <v>0</v>
      </c>
      <c r="F2008" s="70">
        <v>26000</v>
      </c>
      <c r="G2008" s="6">
        <v>0</v>
      </c>
      <c r="H2008" s="6">
        <v>0</v>
      </c>
    </row>
    <row r="2009" spans="1:8" ht="12.75" x14ac:dyDescent="0.2">
      <c r="A2009" s="209"/>
      <c r="B2009" s="213"/>
      <c r="C2009" s="122" t="s">
        <v>505</v>
      </c>
      <c r="D2009" s="6">
        <f>E2009+F2009+G2009+H2009</f>
        <v>0</v>
      </c>
      <c r="E2009" s="6">
        <v>0</v>
      </c>
      <c r="F2009" s="110">
        <v>0</v>
      </c>
      <c r="G2009" s="6">
        <v>0</v>
      </c>
      <c r="H2009" s="6">
        <v>0</v>
      </c>
    </row>
    <row r="2010" spans="1:8" ht="12.75" x14ac:dyDescent="0.2">
      <c r="A2010" s="209"/>
      <c r="B2010" s="213"/>
      <c r="C2010" s="122" t="s">
        <v>506</v>
      </c>
      <c r="D2010" s="6">
        <f>E2010+F2010+G2010+H2010</f>
        <v>0</v>
      </c>
      <c r="E2010" s="6">
        <v>0</v>
      </c>
      <c r="F2010" s="110">
        <v>0</v>
      </c>
      <c r="G2010" s="6">
        <v>0</v>
      </c>
      <c r="H2010" s="6">
        <v>0</v>
      </c>
    </row>
    <row r="2011" spans="1:8" ht="12.75" x14ac:dyDescent="0.2">
      <c r="A2011" s="209"/>
      <c r="B2011" s="213"/>
      <c r="C2011" s="122" t="s">
        <v>507</v>
      </c>
      <c r="D2011" s="6">
        <f>E2011+F2011+G2011+H2011</f>
        <v>0</v>
      </c>
      <c r="E2011" s="6">
        <v>0</v>
      </c>
      <c r="F2011" s="110">
        <v>0</v>
      </c>
      <c r="G2011" s="6">
        <v>0</v>
      </c>
      <c r="H2011" s="6">
        <v>0</v>
      </c>
    </row>
    <row r="2012" spans="1:8" ht="12.75" customHeight="1" x14ac:dyDescent="0.2">
      <c r="A2012" s="209" t="s">
        <v>195</v>
      </c>
      <c r="B2012" s="213" t="s">
        <v>1383</v>
      </c>
      <c r="C2012" s="51" t="s">
        <v>502</v>
      </c>
      <c r="D2012" s="5">
        <f>D2013+D2014+D2015+D2016+D2017</f>
        <v>480</v>
      </c>
      <c r="E2012" s="5">
        <f>E2013+E2014+E2015+E2016+E2017</f>
        <v>0</v>
      </c>
      <c r="F2012" s="71">
        <f t="shared" ref="F2012" si="1104">F2013+F2014+F2015+F2016+F2017</f>
        <v>480</v>
      </c>
      <c r="G2012" s="5">
        <f>G2013+G2014+G2015+G2016+G2017</f>
        <v>0</v>
      </c>
      <c r="H2012" s="5">
        <f>H2013+H2014+H2015+H2016+H2017</f>
        <v>0</v>
      </c>
    </row>
    <row r="2013" spans="1:8" ht="12.75" x14ac:dyDescent="0.2">
      <c r="A2013" s="209"/>
      <c r="B2013" s="213"/>
      <c r="C2013" s="122" t="s">
        <v>503</v>
      </c>
      <c r="D2013" s="6">
        <f>E2013+F2013+G2013+H2013</f>
        <v>0</v>
      </c>
      <c r="E2013" s="6">
        <v>0</v>
      </c>
      <c r="F2013" s="110">
        <v>0</v>
      </c>
      <c r="G2013" s="6">
        <v>0</v>
      </c>
      <c r="H2013" s="6">
        <v>0</v>
      </c>
    </row>
    <row r="2014" spans="1:8" ht="12.75" x14ac:dyDescent="0.2">
      <c r="A2014" s="209"/>
      <c r="B2014" s="213"/>
      <c r="C2014" s="122" t="s">
        <v>504</v>
      </c>
      <c r="D2014" s="6">
        <f>E2014+F2014+G2014+H2014</f>
        <v>300</v>
      </c>
      <c r="E2014" s="6">
        <v>0</v>
      </c>
      <c r="F2014" s="70">
        <v>300</v>
      </c>
      <c r="G2014" s="6">
        <v>0</v>
      </c>
      <c r="H2014" s="6">
        <v>0</v>
      </c>
    </row>
    <row r="2015" spans="1:8" ht="12.75" x14ac:dyDescent="0.2">
      <c r="A2015" s="209"/>
      <c r="B2015" s="213"/>
      <c r="C2015" s="122" t="s">
        <v>505</v>
      </c>
      <c r="D2015" s="6">
        <f>E2015+F2015+G2015+H2015</f>
        <v>180</v>
      </c>
      <c r="E2015" s="6">
        <v>0</v>
      </c>
      <c r="F2015" s="110">
        <v>180</v>
      </c>
      <c r="G2015" s="6">
        <v>0</v>
      </c>
      <c r="H2015" s="6">
        <v>0</v>
      </c>
    </row>
    <row r="2016" spans="1:8" ht="12.75" x14ac:dyDescent="0.2">
      <c r="A2016" s="209"/>
      <c r="B2016" s="213"/>
      <c r="C2016" s="122" t="s">
        <v>506</v>
      </c>
      <c r="D2016" s="6">
        <f>E2016+F2016+G2016+H2016</f>
        <v>0</v>
      </c>
      <c r="E2016" s="6">
        <v>0</v>
      </c>
      <c r="F2016" s="110">
        <v>0</v>
      </c>
      <c r="G2016" s="6">
        <v>0</v>
      </c>
      <c r="H2016" s="6">
        <v>0</v>
      </c>
    </row>
    <row r="2017" spans="1:8" ht="12.75" x14ac:dyDescent="0.2">
      <c r="A2017" s="209"/>
      <c r="B2017" s="213"/>
      <c r="C2017" s="122" t="s">
        <v>507</v>
      </c>
      <c r="D2017" s="6">
        <f>E2017+F2017+G2017+H2017</f>
        <v>0</v>
      </c>
      <c r="E2017" s="6">
        <v>0</v>
      </c>
      <c r="F2017" s="110">
        <v>0</v>
      </c>
      <c r="G2017" s="6">
        <v>0</v>
      </c>
      <c r="H2017" s="6">
        <v>0</v>
      </c>
    </row>
    <row r="2018" spans="1:8" ht="12.75" customHeight="1" x14ac:dyDescent="0.2">
      <c r="A2018" s="209" t="s">
        <v>196</v>
      </c>
      <c r="B2018" s="213" t="s">
        <v>1384</v>
      </c>
      <c r="C2018" s="51" t="s">
        <v>502</v>
      </c>
      <c r="D2018" s="5">
        <f>D2019+D2020+D2021+D2022+D2023</f>
        <v>515</v>
      </c>
      <c r="E2018" s="5">
        <f>E2019+E2020+E2021+E2022+E2023</f>
        <v>0</v>
      </c>
      <c r="F2018" s="71">
        <f t="shared" ref="F2018" si="1105">F2019+F2020+F2021+F2022+F2023</f>
        <v>515</v>
      </c>
      <c r="G2018" s="5">
        <f>G2019+G2020+G2021+G2022+G2023</f>
        <v>0</v>
      </c>
      <c r="H2018" s="5">
        <f>H2019+H2020+H2021+H2022+H2023</f>
        <v>0</v>
      </c>
    </row>
    <row r="2019" spans="1:8" ht="12.75" x14ac:dyDescent="0.2">
      <c r="A2019" s="209"/>
      <c r="B2019" s="213"/>
      <c r="C2019" s="122" t="s">
        <v>503</v>
      </c>
      <c r="D2019" s="6">
        <f>E2019+F2019+G2019+H2019</f>
        <v>0</v>
      </c>
      <c r="E2019" s="6">
        <v>0</v>
      </c>
      <c r="F2019" s="110">
        <v>0</v>
      </c>
      <c r="G2019" s="6">
        <v>0</v>
      </c>
      <c r="H2019" s="6">
        <v>0</v>
      </c>
    </row>
    <row r="2020" spans="1:8" ht="12.75" x14ac:dyDescent="0.2">
      <c r="A2020" s="209"/>
      <c r="B2020" s="213"/>
      <c r="C2020" s="122" t="s">
        <v>504</v>
      </c>
      <c r="D2020" s="6">
        <f>E2020+F2020+G2020+H2020</f>
        <v>300</v>
      </c>
      <c r="E2020" s="6">
        <v>0</v>
      </c>
      <c r="F2020" s="70">
        <v>300</v>
      </c>
      <c r="G2020" s="6">
        <v>0</v>
      </c>
      <c r="H2020" s="6">
        <v>0</v>
      </c>
    </row>
    <row r="2021" spans="1:8" ht="12.75" x14ac:dyDescent="0.2">
      <c r="A2021" s="209"/>
      <c r="B2021" s="213"/>
      <c r="C2021" s="122" t="s">
        <v>505</v>
      </c>
      <c r="D2021" s="6">
        <f>E2021+F2021+G2021+H2021</f>
        <v>215</v>
      </c>
      <c r="E2021" s="6">
        <v>0</v>
      </c>
      <c r="F2021" s="110">
        <v>215</v>
      </c>
      <c r="G2021" s="6">
        <v>0</v>
      </c>
      <c r="H2021" s="6">
        <v>0</v>
      </c>
    </row>
    <row r="2022" spans="1:8" ht="12.75" x14ac:dyDescent="0.2">
      <c r="A2022" s="209"/>
      <c r="B2022" s="213"/>
      <c r="C2022" s="122" t="s">
        <v>506</v>
      </c>
      <c r="D2022" s="6">
        <f>E2022+F2022+G2022+H2022</f>
        <v>0</v>
      </c>
      <c r="E2022" s="6">
        <v>0</v>
      </c>
      <c r="F2022" s="110">
        <v>0</v>
      </c>
      <c r="G2022" s="6">
        <v>0</v>
      </c>
      <c r="H2022" s="6">
        <v>0</v>
      </c>
    </row>
    <row r="2023" spans="1:8" ht="12.75" x14ac:dyDescent="0.2">
      <c r="A2023" s="209"/>
      <c r="B2023" s="230"/>
      <c r="C2023" s="122" t="s">
        <v>507</v>
      </c>
      <c r="D2023" s="6">
        <f>E2023+F2023+G2023+H2023</f>
        <v>0</v>
      </c>
      <c r="E2023" s="6">
        <v>0</v>
      </c>
      <c r="F2023" s="110">
        <v>0</v>
      </c>
      <c r="G2023" s="6">
        <v>0</v>
      </c>
      <c r="H2023" s="6">
        <v>0</v>
      </c>
    </row>
    <row r="2024" spans="1:8" ht="12.75" customHeight="1" x14ac:dyDescent="0.2">
      <c r="A2024" s="209" t="s">
        <v>197</v>
      </c>
      <c r="B2024" s="213" t="s">
        <v>1385</v>
      </c>
      <c r="C2024" s="51" t="s">
        <v>502</v>
      </c>
      <c r="D2024" s="5">
        <f>D2025+D2026+D2027+D2028+D2029</f>
        <v>100</v>
      </c>
      <c r="E2024" s="5">
        <f>E2025+E2026+E2027+E2028+E2029</f>
        <v>0</v>
      </c>
      <c r="F2024" s="71">
        <f t="shared" ref="F2024" si="1106">F2025+F2026+F2027+F2028+F2029</f>
        <v>100</v>
      </c>
      <c r="G2024" s="5">
        <f>G2025+G2026+G2027+G2028+G2029</f>
        <v>0</v>
      </c>
      <c r="H2024" s="5">
        <f>H2025+H2026+H2027+H2028+H2029</f>
        <v>0</v>
      </c>
    </row>
    <row r="2025" spans="1:8" ht="12.75" x14ac:dyDescent="0.2">
      <c r="A2025" s="209"/>
      <c r="B2025" s="213"/>
      <c r="C2025" s="122" t="s">
        <v>503</v>
      </c>
      <c r="D2025" s="6">
        <f>E2025+F2025+G2025+H2025</f>
        <v>0</v>
      </c>
      <c r="E2025" s="6">
        <v>0</v>
      </c>
      <c r="F2025" s="110">
        <v>0</v>
      </c>
      <c r="G2025" s="6">
        <v>0</v>
      </c>
      <c r="H2025" s="6">
        <v>0</v>
      </c>
    </row>
    <row r="2026" spans="1:8" ht="12.75" x14ac:dyDescent="0.2">
      <c r="A2026" s="209"/>
      <c r="B2026" s="213"/>
      <c r="C2026" s="122" t="s">
        <v>504</v>
      </c>
      <c r="D2026" s="6">
        <f>E2026+F2026+G2026+H2026</f>
        <v>100</v>
      </c>
      <c r="E2026" s="6">
        <v>0</v>
      </c>
      <c r="F2026" s="70">
        <v>100</v>
      </c>
      <c r="G2026" s="6">
        <v>0</v>
      </c>
      <c r="H2026" s="6">
        <v>0</v>
      </c>
    </row>
    <row r="2027" spans="1:8" ht="12.75" x14ac:dyDescent="0.2">
      <c r="A2027" s="209"/>
      <c r="B2027" s="213"/>
      <c r="C2027" s="122" t="s">
        <v>505</v>
      </c>
      <c r="D2027" s="6">
        <f>E2027+F2027+G2027+H2027</f>
        <v>0</v>
      </c>
      <c r="E2027" s="6">
        <v>0</v>
      </c>
      <c r="F2027" s="110">
        <v>0</v>
      </c>
      <c r="G2027" s="6">
        <v>0</v>
      </c>
      <c r="H2027" s="6">
        <v>0</v>
      </c>
    </row>
    <row r="2028" spans="1:8" ht="12.75" x14ac:dyDescent="0.2">
      <c r="A2028" s="209"/>
      <c r="B2028" s="213"/>
      <c r="C2028" s="122" t="s">
        <v>506</v>
      </c>
      <c r="D2028" s="6">
        <f>E2028+F2028+G2028+H2028</f>
        <v>0</v>
      </c>
      <c r="E2028" s="6">
        <v>0</v>
      </c>
      <c r="F2028" s="110">
        <v>0</v>
      </c>
      <c r="G2028" s="6">
        <v>0</v>
      </c>
      <c r="H2028" s="6">
        <v>0</v>
      </c>
    </row>
    <row r="2029" spans="1:8" ht="54" customHeight="1" x14ac:dyDescent="0.2">
      <c r="A2029" s="209"/>
      <c r="B2029" s="213"/>
      <c r="C2029" s="122" t="s">
        <v>507</v>
      </c>
      <c r="D2029" s="6">
        <f>E2029+F2029+G2029+H2029</f>
        <v>0</v>
      </c>
      <c r="E2029" s="6">
        <v>0</v>
      </c>
      <c r="F2029" s="110">
        <v>0</v>
      </c>
      <c r="G2029" s="6">
        <v>0</v>
      </c>
      <c r="H2029" s="6">
        <v>0</v>
      </c>
    </row>
    <row r="2030" spans="1:8" ht="12.75" customHeight="1" x14ac:dyDescent="0.2">
      <c r="A2030" s="209" t="s">
        <v>734</v>
      </c>
      <c r="B2030" s="213" t="s">
        <v>1386</v>
      </c>
      <c r="C2030" s="51" t="s">
        <v>502</v>
      </c>
      <c r="D2030" s="5">
        <f>D2031+D2032+D2033+D2034+D2035</f>
        <v>100</v>
      </c>
      <c r="E2030" s="5">
        <f>E2031+E2032+E2033+E2034+E2035</f>
        <v>0</v>
      </c>
      <c r="F2030" s="71">
        <f t="shared" ref="F2030" si="1107">F2031+F2032+F2033+F2034+F2035</f>
        <v>100</v>
      </c>
      <c r="G2030" s="5">
        <f>G2031+G2032+G2033+G2034+G2035</f>
        <v>0</v>
      </c>
      <c r="H2030" s="5">
        <f>H2031+H2032+H2033+H2034+H2035</f>
        <v>0</v>
      </c>
    </row>
    <row r="2031" spans="1:8" ht="12.75" x14ac:dyDescent="0.2">
      <c r="A2031" s="209"/>
      <c r="B2031" s="213"/>
      <c r="C2031" s="122" t="s">
        <v>503</v>
      </c>
      <c r="D2031" s="6">
        <f>E2031+F2031+G2031+H2031</f>
        <v>0</v>
      </c>
      <c r="E2031" s="6">
        <v>0</v>
      </c>
      <c r="F2031" s="110">
        <v>0</v>
      </c>
      <c r="G2031" s="6">
        <v>0</v>
      </c>
      <c r="H2031" s="6">
        <v>0</v>
      </c>
    </row>
    <row r="2032" spans="1:8" ht="12.75" x14ac:dyDescent="0.2">
      <c r="A2032" s="209"/>
      <c r="B2032" s="213"/>
      <c r="C2032" s="122" t="s">
        <v>504</v>
      </c>
      <c r="D2032" s="6">
        <f>E2032+F2032+G2032+H2032</f>
        <v>100</v>
      </c>
      <c r="E2032" s="6">
        <v>0</v>
      </c>
      <c r="F2032" s="70">
        <v>100</v>
      </c>
      <c r="G2032" s="6">
        <v>0</v>
      </c>
      <c r="H2032" s="6">
        <v>0</v>
      </c>
    </row>
    <row r="2033" spans="1:8" ht="12.75" x14ac:dyDescent="0.2">
      <c r="A2033" s="209"/>
      <c r="B2033" s="213"/>
      <c r="C2033" s="122" t="s">
        <v>505</v>
      </c>
      <c r="D2033" s="6">
        <f>E2033+F2033+G2033+H2033</f>
        <v>0</v>
      </c>
      <c r="E2033" s="6">
        <v>0</v>
      </c>
      <c r="F2033" s="110">
        <v>0</v>
      </c>
      <c r="G2033" s="6">
        <v>0</v>
      </c>
      <c r="H2033" s="6">
        <v>0</v>
      </c>
    </row>
    <row r="2034" spans="1:8" ht="12.75" x14ac:dyDescent="0.2">
      <c r="A2034" s="209"/>
      <c r="B2034" s="213"/>
      <c r="C2034" s="122" t="s">
        <v>506</v>
      </c>
      <c r="D2034" s="6">
        <f>E2034+F2034+G2034+H2034</f>
        <v>0</v>
      </c>
      <c r="E2034" s="6">
        <v>0</v>
      </c>
      <c r="F2034" s="110">
        <v>0</v>
      </c>
      <c r="G2034" s="6">
        <v>0</v>
      </c>
      <c r="H2034" s="6">
        <v>0</v>
      </c>
    </row>
    <row r="2035" spans="1:8" ht="54" customHeight="1" x14ac:dyDescent="0.2">
      <c r="A2035" s="209"/>
      <c r="B2035" s="213"/>
      <c r="C2035" s="122" t="s">
        <v>507</v>
      </c>
      <c r="D2035" s="6">
        <f>E2035+F2035+G2035+H2035</f>
        <v>0</v>
      </c>
      <c r="E2035" s="6">
        <v>0</v>
      </c>
      <c r="F2035" s="110">
        <v>0</v>
      </c>
      <c r="G2035" s="6">
        <v>0</v>
      </c>
      <c r="H2035" s="6">
        <v>0</v>
      </c>
    </row>
    <row r="2036" spans="1:8" ht="12.75" customHeight="1" x14ac:dyDescent="0.2">
      <c r="A2036" s="209" t="s">
        <v>735</v>
      </c>
      <c r="B2036" s="213" t="s">
        <v>1387</v>
      </c>
      <c r="C2036" s="51" t="s">
        <v>502</v>
      </c>
      <c r="D2036" s="5">
        <f>D2037+D2038+D2039+D2040+D2041</f>
        <v>100</v>
      </c>
      <c r="E2036" s="5">
        <f>E2037+E2038+E2039+E2040+E2041</f>
        <v>0</v>
      </c>
      <c r="F2036" s="71">
        <f t="shared" ref="F2036" si="1108">F2037+F2038+F2039+F2040+F2041</f>
        <v>100</v>
      </c>
      <c r="G2036" s="5">
        <f>G2037+G2038+G2039+G2040+G2041</f>
        <v>0</v>
      </c>
      <c r="H2036" s="5">
        <f>H2037+H2038+H2039+H2040+H2041</f>
        <v>0</v>
      </c>
    </row>
    <row r="2037" spans="1:8" ht="12.75" x14ac:dyDescent="0.2">
      <c r="A2037" s="209"/>
      <c r="B2037" s="213"/>
      <c r="C2037" s="122" t="s">
        <v>503</v>
      </c>
      <c r="D2037" s="6">
        <f>E2037+F2037+G2037+H2037</f>
        <v>0</v>
      </c>
      <c r="E2037" s="6">
        <v>0</v>
      </c>
      <c r="F2037" s="110">
        <v>0</v>
      </c>
      <c r="G2037" s="6">
        <v>0</v>
      </c>
      <c r="H2037" s="7">
        <v>0</v>
      </c>
    </row>
    <row r="2038" spans="1:8" ht="12.75" x14ac:dyDescent="0.2">
      <c r="A2038" s="209"/>
      <c r="B2038" s="213"/>
      <c r="C2038" s="122" t="s">
        <v>504</v>
      </c>
      <c r="D2038" s="6">
        <f>E2038+F2038+G2038+H2038</f>
        <v>100</v>
      </c>
      <c r="E2038" s="6">
        <v>0</v>
      </c>
      <c r="F2038" s="70">
        <v>100</v>
      </c>
      <c r="G2038" s="6">
        <v>0</v>
      </c>
      <c r="H2038" s="7">
        <v>0</v>
      </c>
    </row>
    <row r="2039" spans="1:8" ht="12.75" x14ac:dyDescent="0.2">
      <c r="A2039" s="209"/>
      <c r="B2039" s="213"/>
      <c r="C2039" s="122" t="s">
        <v>505</v>
      </c>
      <c r="D2039" s="6">
        <f t="shared" ref="D2039:D2041" si="1109">E2039+F2039+G2039+H2039</f>
        <v>0</v>
      </c>
      <c r="E2039" s="6">
        <v>0</v>
      </c>
      <c r="F2039" s="110">
        <v>0</v>
      </c>
      <c r="G2039" s="6">
        <v>0</v>
      </c>
      <c r="H2039" s="7">
        <v>0</v>
      </c>
    </row>
    <row r="2040" spans="1:8" ht="12.75" x14ac:dyDescent="0.2">
      <c r="A2040" s="209"/>
      <c r="B2040" s="213"/>
      <c r="C2040" s="122" t="s">
        <v>506</v>
      </c>
      <c r="D2040" s="6">
        <f t="shared" si="1109"/>
        <v>0</v>
      </c>
      <c r="E2040" s="6">
        <v>0</v>
      </c>
      <c r="F2040" s="110">
        <v>0</v>
      </c>
      <c r="G2040" s="6">
        <v>0</v>
      </c>
      <c r="H2040" s="7">
        <v>0</v>
      </c>
    </row>
    <row r="2041" spans="1:8" ht="12.75" x14ac:dyDescent="0.2">
      <c r="A2041" s="209"/>
      <c r="B2041" s="213"/>
      <c r="C2041" s="122" t="s">
        <v>507</v>
      </c>
      <c r="D2041" s="6">
        <f t="shared" si="1109"/>
        <v>0</v>
      </c>
      <c r="E2041" s="6">
        <v>0</v>
      </c>
      <c r="F2041" s="110">
        <v>0</v>
      </c>
      <c r="G2041" s="6">
        <v>0</v>
      </c>
      <c r="H2041" s="7">
        <v>0</v>
      </c>
    </row>
    <row r="2042" spans="1:8" ht="12.75" customHeight="1" x14ac:dyDescent="0.2">
      <c r="A2042" s="209" t="s">
        <v>736</v>
      </c>
      <c r="B2042" s="213" t="s">
        <v>1388</v>
      </c>
      <c r="C2042" s="51" t="s">
        <v>502</v>
      </c>
      <c r="D2042" s="5">
        <f>D2043+D2044+D2045+D2046+D2047</f>
        <v>100</v>
      </c>
      <c r="E2042" s="5">
        <f>E2043+E2044+E2045+E2046+E2047</f>
        <v>0</v>
      </c>
      <c r="F2042" s="71">
        <f t="shared" ref="F2042" si="1110">F2043+F2044+F2045+F2046+F2047</f>
        <v>100</v>
      </c>
      <c r="G2042" s="5">
        <f>G2043+G2044+G2045+G2046+G2047</f>
        <v>0</v>
      </c>
      <c r="H2042" s="5">
        <f>H2043+H2044+H2045+H2046+H2047</f>
        <v>0</v>
      </c>
    </row>
    <row r="2043" spans="1:8" ht="12.75" x14ac:dyDescent="0.2">
      <c r="A2043" s="209"/>
      <c r="B2043" s="213"/>
      <c r="C2043" s="122" t="s">
        <v>503</v>
      </c>
      <c r="D2043" s="6">
        <f>E2043+F2043+G2043+H2043</f>
        <v>0</v>
      </c>
      <c r="E2043" s="6">
        <v>0</v>
      </c>
      <c r="F2043" s="110">
        <v>0</v>
      </c>
      <c r="G2043" s="6">
        <v>0</v>
      </c>
      <c r="H2043" s="6">
        <v>0</v>
      </c>
    </row>
    <row r="2044" spans="1:8" ht="12.75" x14ac:dyDescent="0.2">
      <c r="A2044" s="209"/>
      <c r="B2044" s="213"/>
      <c r="C2044" s="122" t="s">
        <v>504</v>
      </c>
      <c r="D2044" s="6">
        <f>E2044+F2044+G2044+H2044</f>
        <v>100</v>
      </c>
      <c r="E2044" s="6">
        <v>0</v>
      </c>
      <c r="F2044" s="70">
        <v>100</v>
      </c>
      <c r="G2044" s="6">
        <v>0</v>
      </c>
      <c r="H2044" s="6">
        <v>0</v>
      </c>
    </row>
    <row r="2045" spans="1:8" ht="12.75" x14ac:dyDescent="0.2">
      <c r="A2045" s="209"/>
      <c r="B2045" s="213"/>
      <c r="C2045" s="122" t="s">
        <v>505</v>
      </c>
      <c r="D2045" s="6">
        <f t="shared" ref="D2045:D2047" si="1111">E2045+F2045+G2045+H2045</f>
        <v>0</v>
      </c>
      <c r="E2045" s="6">
        <v>0</v>
      </c>
      <c r="F2045" s="110">
        <v>0</v>
      </c>
      <c r="G2045" s="6">
        <v>0</v>
      </c>
      <c r="H2045" s="6">
        <v>0</v>
      </c>
    </row>
    <row r="2046" spans="1:8" ht="12.75" x14ac:dyDescent="0.2">
      <c r="A2046" s="209"/>
      <c r="B2046" s="213"/>
      <c r="C2046" s="122" t="s">
        <v>506</v>
      </c>
      <c r="D2046" s="6">
        <f t="shared" si="1111"/>
        <v>0</v>
      </c>
      <c r="E2046" s="6">
        <v>0</v>
      </c>
      <c r="F2046" s="110">
        <v>0</v>
      </c>
      <c r="G2046" s="6">
        <v>0</v>
      </c>
      <c r="H2046" s="6">
        <v>0</v>
      </c>
    </row>
    <row r="2047" spans="1:8" ht="12.75" x14ac:dyDescent="0.2">
      <c r="A2047" s="209"/>
      <c r="B2047" s="213"/>
      <c r="C2047" s="122" t="s">
        <v>507</v>
      </c>
      <c r="D2047" s="6">
        <f t="shared" si="1111"/>
        <v>0</v>
      </c>
      <c r="E2047" s="6">
        <v>0</v>
      </c>
      <c r="F2047" s="110">
        <v>0</v>
      </c>
      <c r="G2047" s="6">
        <v>0</v>
      </c>
      <c r="H2047" s="6">
        <v>0</v>
      </c>
    </row>
    <row r="2048" spans="1:8" ht="12.75" customHeight="1" x14ac:dyDescent="0.2">
      <c r="A2048" s="209" t="s">
        <v>737</v>
      </c>
      <c r="B2048" s="213" t="s">
        <v>1389</v>
      </c>
      <c r="C2048" s="51" t="s">
        <v>502</v>
      </c>
      <c r="D2048" s="5">
        <f>D2049+D2050+D2051+D2052+D2053</f>
        <v>279</v>
      </c>
      <c r="E2048" s="5">
        <f>E2049+E2050+E2051+E2052+E2053</f>
        <v>0</v>
      </c>
      <c r="F2048" s="71">
        <f t="shared" ref="F2048" si="1112">F2049+F2050+F2051+F2052+F2053</f>
        <v>279</v>
      </c>
      <c r="G2048" s="5">
        <f>G2049+G2050+G2051+G2052+G2053</f>
        <v>0</v>
      </c>
      <c r="H2048" s="5">
        <f>H2049+H2050+H2051+H2052+H2053</f>
        <v>0</v>
      </c>
    </row>
    <row r="2049" spans="1:8" ht="12.75" x14ac:dyDescent="0.2">
      <c r="A2049" s="209"/>
      <c r="B2049" s="213"/>
      <c r="C2049" s="122" t="s">
        <v>503</v>
      </c>
      <c r="D2049" s="6">
        <f>E2049+F2049+G2049+H2049</f>
        <v>0</v>
      </c>
      <c r="E2049" s="6">
        <v>0</v>
      </c>
      <c r="F2049" s="110">
        <v>0</v>
      </c>
      <c r="G2049" s="6">
        <v>0</v>
      </c>
      <c r="H2049" s="6">
        <v>0</v>
      </c>
    </row>
    <row r="2050" spans="1:8" ht="12.75" x14ac:dyDescent="0.2">
      <c r="A2050" s="209"/>
      <c r="B2050" s="213"/>
      <c r="C2050" s="122" t="s">
        <v>504</v>
      </c>
      <c r="D2050" s="6">
        <f>E2050+F2050+G2050+H2050</f>
        <v>0</v>
      </c>
      <c r="E2050" s="6">
        <v>0</v>
      </c>
      <c r="F2050" s="70">
        <v>0</v>
      </c>
      <c r="G2050" s="6">
        <v>0</v>
      </c>
      <c r="H2050" s="6">
        <v>0</v>
      </c>
    </row>
    <row r="2051" spans="1:8" ht="12.75" x14ac:dyDescent="0.2">
      <c r="A2051" s="209"/>
      <c r="B2051" s="213"/>
      <c r="C2051" s="122" t="s">
        <v>505</v>
      </c>
      <c r="D2051" s="6">
        <f t="shared" ref="D2051:D2053" si="1113">E2051+F2051+G2051+H2051</f>
        <v>279</v>
      </c>
      <c r="E2051" s="6">
        <v>0</v>
      </c>
      <c r="F2051" s="110">
        <v>279</v>
      </c>
      <c r="G2051" s="6">
        <v>0</v>
      </c>
      <c r="H2051" s="6">
        <v>0</v>
      </c>
    </row>
    <row r="2052" spans="1:8" ht="12.75" x14ac:dyDescent="0.2">
      <c r="A2052" s="209"/>
      <c r="B2052" s="213"/>
      <c r="C2052" s="122" t="s">
        <v>506</v>
      </c>
      <c r="D2052" s="6">
        <f t="shared" si="1113"/>
        <v>0</v>
      </c>
      <c r="E2052" s="6">
        <v>0</v>
      </c>
      <c r="F2052" s="110">
        <v>0</v>
      </c>
      <c r="G2052" s="6">
        <v>0</v>
      </c>
      <c r="H2052" s="6">
        <v>0</v>
      </c>
    </row>
    <row r="2053" spans="1:8" ht="12.75" x14ac:dyDescent="0.2">
      <c r="A2053" s="209"/>
      <c r="B2053" s="213"/>
      <c r="C2053" s="122" t="s">
        <v>507</v>
      </c>
      <c r="D2053" s="6">
        <f t="shared" si="1113"/>
        <v>0</v>
      </c>
      <c r="E2053" s="6">
        <v>0</v>
      </c>
      <c r="F2053" s="110">
        <v>0</v>
      </c>
      <c r="G2053" s="6">
        <v>0</v>
      </c>
      <c r="H2053" s="6">
        <v>0</v>
      </c>
    </row>
    <row r="2054" spans="1:8" ht="12.75" customHeight="1" x14ac:dyDescent="0.2">
      <c r="A2054" s="209" t="s">
        <v>731</v>
      </c>
      <c r="B2054" s="213" t="s">
        <v>1390</v>
      </c>
      <c r="C2054" s="51" t="s">
        <v>502</v>
      </c>
      <c r="D2054" s="5">
        <f>D2055+D2056+D2057+D2058+D2059</f>
        <v>612</v>
      </c>
      <c r="E2054" s="5">
        <f>E2055+E2056+E2057+E2058+E2059</f>
        <v>0</v>
      </c>
      <c r="F2054" s="71">
        <f t="shared" ref="F2054" si="1114">F2055+F2056+F2057+F2058+F2059</f>
        <v>612</v>
      </c>
      <c r="G2054" s="5">
        <f>G2055+G2056+G2057+G2058+G2059</f>
        <v>0</v>
      </c>
      <c r="H2054" s="5">
        <f>H2055+H2056+H2057+H2058+H2059</f>
        <v>0</v>
      </c>
    </row>
    <row r="2055" spans="1:8" ht="12.75" x14ac:dyDescent="0.2">
      <c r="A2055" s="209"/>
      <c r="B2055" s="213"/>
      <c r="C2055" s="122" t="s">
        <v>503</v>
      </c>
      <c r="D2055" s="6">
        <f>E2055+F2055+G2055+H2055</f>
        <v>0</v>
      </c>
      <c r="E2055" s="6">
        <v>0</v>
      </c>
      <c r="F2055" s="110">
        <v>0</v>
      </c>
      <c r="G2055" s="6">
        <v>0</v>
      </c>
      <c r="H2055" s="6">
        <v>0</v>
      </c>
    </row>
    <row r="2056" spans="1:8" ht="12.75" x14ac:dyDescent="0.2">
      <c r="A2056" s="209"/>
      <c r="B2056" s="213"/>
      <c r="C2056" s="122" t="s">
        <v>504</v>
      </c>
      <c r="D2056" s="6">
        <f>E2056+F2056+G2056+H2056</f>
        <v>0</v>
      </c>
      <c r="E2056" s="6">
        <v>0</v>
      </c>
      <c r="F2056" s="70">
        <v>0</v>
      </c>
      <c r="G2056" s="6">
        <v>0</v>
      </c>
      <c r="H2056" s="6">
        <v>0</v>
      </c>
    </row>
    <row r="2057" spans="1:8" ht="12.75" x14ac:dyDescent="0.2">
      <c r="A2057" s="209"/>
      <c r="B2057" s="213"/>
      <c r="C2057" s="122" t="s">
        <v>505</v>
      </c>
      <c r="D2057" s="6">
        <f t="shared" ref="D2057:D2059" si="1115">E2057+F2057+G2057+H2057</f>
        <v>612</v>
      </c>
      <c r="E2057" s="6">
        <v>0</v>
      </c>
      <c r="F2057" s="110">
        <v>612</v>
      </c>
      <c r="G2057" s="6">
        <v>0</v>
      </c>
      <c r="H2057" s="6">
        <v>0</v>
      </c>
    </row>
    <row r="2058" spans="1:8" ht="12.75" x14ac:dyDescent="0.2">
      <c r="A2058" s="209"/>
      <c r="B2058" s="213"/>
      <c r="C2058" s="122" t="s">
        <v>506</v>
      </c>
      <c r="D2058" s="6">
        <f t="shared" si="1115"/>
        <v>0</v>
      </c>
      <c r="E2058" s="6">
        <v>0</v>
      </c>
      <c r="F2058" s="110">
        <v>0</v>
      </c>
      <c r="G2058" s="6">
        <v>0</v>
      </c>
      <c r="H2058" s="6">
        <v>0</v>
      </c>
    </row>
    <row r="2059" spans="1:8" ht="12.75" x14ac:dyDescent="0.2">
      <c r="A2059" s="209"/>
      <c r="B2059" s="213"/>
      <c r="C2059" s="122" t="s">
        <v>507</v>
      </c>
      <c r="D2059" s="6">
        <f t="shared" si="1115"/>
        <v>0</v>
      </c>
      <c r="E2059" s="6">
        <v>0</v>
      </c>
      <c r="F2059" s="110">
        <v>0</v>
      </c>
      <c r="G2059" s="6">
        <v>0</v>
      </c>
      <c r="H2059" s="6">
        <v>0</v>
      </c>
    </row>
    <row r="2060" spans="1:8" ht="12.75" x14ac:dyDescent="0.2">
      <c r="A2060" s="122">
        <v>14</v>
      </c>
      <c r="B2060" s="140" t="s">
        <v>1571</v>
      </c>
      <c r="C2060" s="141"/>
      <c r="D2060" s="141"/>
      <c r="E2060" s="141"/>
      <c r="F2060" s="141"/>
      <c r="G2060" s="141"/>
      <c r="H2060" s="142"/>
    </row>
    <row r="2061" spans="1:8" ht="12.75" x14ac:dyDescent="0.2">
      <c r="A2061" s="111" t="s">
        <v>1572</v>
      </c>
      <c r="B2061" s="111" t="s">
        <v>498</v>
      </c>
      <c r="C2061" s="143" t="s">
        <v>499</v>
      </c>
      <c r="D2061" s="144"/>
      <c r="E2061" s="144"/>
      <c r="F2061" s="144"/>
      <c r="G2061" s="144"/>
      <c r="H2061" s="145"/>
    </row>
    <row r="2062" spans="1:8" ht="12.75" x14ac:dyDescent="0.2">
      <c r="A2062" s="146" t="s">
        <v>1573</v>
      </c>
      <c r="B2062" s="155" t="s">
        <v>1575</v>
      </c>
      <c r="C2062" s="51" t="s">
        <v>502</v>
      </c>
      <c r="D2062" s="5">
        <f>D2068</f>
        <v>100</v>
      </c>
      <c r="E2062" s="5">
        <f t="shared" ref="E2062:H2062" si="1116">E2068</f>
        <v>0</v>
      </c>
      <c r="F2062" s="5">
        <f t="shared" si="1116"/>
        <v>100</v>
      </c>
      <c r="G2062" s="5">
        <f t="shared" si="1116"/>
        <v>0</v>
      </c>
      <c r="H2062" s="5">
        <f t="shared" si="1116"/>
        <v>0</v>
      </c>
    </row>
    <row r="2063" spans="1:8" ht="12.75" x14ac:dyDescent="0.2">
      <c r="A2063" s="147"/>
      <c r="B2063" s="156"/>
      <c r="C2063" s="122" t="s">
        <v>503</v>
      </c>
      <c r="D2063" s="5">
        <f t="shared" ref="D2063:H2067" si="1117">D2069</f>
        <v>0</v>
      </c>
      <c r="E2063" s="5">
        <f t="shared" si="1117"/>
        <v>0</v>
      </c>
      <c r="F2063" s="5">
        <f t="shared" si="1117"/>
        <v>0</v>
      </c>
      <c r="G2063" s="5">
        <f t="shared" si="1117"/>
        <v>0</v>
      </c>
      <c r="H2063" s="5">
        <f t="shared" si="1117"/>
        <v>0</v>
      </c>
    </row>
    <row r="2064" spans="1:8" ht="12.75" x14ac:dyDescent="0.2">
      <c r="A2064" s="147"/>
      <c r="B2064" s="156"/>
      <c r="C2064" s="122" t="s">
        <v>504</v>
      </c>
      <c r="D2064" s="5">
        <f t="shared" si="1117"/>
        <v>0</v>
      </c>
      <c r="E2064" s="5">
        <f t="shared" si="1117"/>
        <v>0</v>
      </c>
      <c r="F2064" s="5">
        <f t="shared" si="1117"/>
        <v>0</v>
      </c>
      <c r="G2064" s="5">
        <f t="shared" si="1117"/>
        <v>0</v>
      </c>
      <c r="H2064" s="5">
        <f t="shared" si="1117"/>
        <v>0</v>
      </c>
    </row>
    <row r="2065" spans="1:8" ht="12.75" x14ac:dyDescent="0.2">
      <c r="A2065" s="147"/>
      <c r="B2065" s="156"/>
      <c r="C2065" s="122" t="s">
        <v>505</v>
      </c>
      <c r="D2065" s="5">
        <f t="shared" si="1117"/>
        <v>100</v>
      </c>
      <c r="E2065" s="5">
        <f t="shared" si="1117"/>
        <v>0</v>
      </c>
      <c r="F2065" s="5">
        <f t="shared" si="1117"/>
        <v>100</v>
      </c>
      <c r="G2065" s="5">
        <f t="shared" si="1117"/>
        <v>0</v>
      </c>
      <c r="H2065" s="5">
        <f t="shared" si="1117"/>
        <v>0</v>
      </c>
    </row>
    <row r="2066" spans="1:8" ht="12.75" x14ac:dyDescent="0.2">
      <c r="A2066" s="147"/>
      <c r="B2066" s="156"/>
      <c r="C2066" s="122" t="s">
        <v>506</v>
      </c>
      <c r="D2066" s="5">
        <f t="shared" si="1117"/>
        <v>0</v>
      </c>
      <c r="E2066" s="5">
        <f t="shared" si="1117"/>
        <v>0</v>
      </c>
      <c r="F2066" s="5">
        <f t="shared" si="1117"/>
        <v>0</v>
      </c>
      <c r="G2066" s="5">
        <f t="shared" si="1117"/>
        <v>0</v>
      </c>
      <c r="H2066" s="5">
        <f t="shared" si="1117"/>
        <v>0</v>
      </c>
    </row>
    <row r="2067" spans="1:8" ht="12.75" x14ac:dyDescent="0.2">
      <c r="A2067" s="148"/>
      <c r="B2067" s="179"/>
      <c r="C2067" s="122" t="s">
        <v>507</v>
      </c>
      <c r="D2067" s="5">
        <f t="shared" si="1117"/>
        <v>0</v>
      </c>
      <c r="E2067" s="5">
        <f t="shared" si="1117"/>
        <v>0</v>
      </c>
      <c r="F2067" s="5">
        <f t="shared" si="1117"/>
        <v>0</v>
      </c>
      <c r="G2067" s="5">
        <f t="shared" si="1117"/>
        <v>0</v>
      </c>
      <c r="H2067" s="5">
        <f t="shared" si="1117"/>
        <v>0</v>
      </c>
    </row>
    <row r="2068" spans="1:8" ht="12.75" x14ac:dyDescent="0.2">
      <c r="A2068" s="146" t="s">
        <v>1574</v>
      </c>
      <c r="B2068" s="155" t="s">
        <v>1576</v>
      </c>
      <c r="C2068" s="51" t="s">
        <v>502</v>
      </c>
      <c r="D2068" s="5">
        <f>D2069+D2070+D2071+D2072+D2073</f>
        <v>100</v>
      </c>
      <c r="E2068" s="5">
        <f>E2069+E2070+E2071+E2072+E2073</f>
        <v>0</v>
      </c>
      <c r="F2068" s="71">
        <f t="shared" ref="F2068" si="1118">F2069+F2070+F2071+F2072+F2073</f>
        <v>100</v>
      </c>
      <c r="G2068" s="5">
        <f>G2069+G2070+G2071+G2072+G2073</f>
        <v>0</v>
      </c>
      <c r="H2068" s="5">
        <f>H2069+H2070+H2071+H2072+H2073</f>
        <v>0</v>
      </c>
    </row>
    <row r="2069" spans="1:8" ht="12.75" x14ac:dyDescent="0.2">
      <c r="A2069" s="147"/>
      <c r="B2069" s="156"/>
      <c r="C2069" s="122" t="s">
        <v>503</v>
      </c>
      <c r="D2069" s="6">
        <f>E2069+F2069+G2069+H2069</f>
        <v>0</v>
      </c>
      <c r="E2069" s="6">
        <v>0</v>
      </c>
      <c r="F2069" s="110">
        <v>0</v>
      </c>
      <c r="G2069" s="6">
        <v>0</v>
      </c>
      <c r="H2069" s="6">
        <v>0</v>
      </c>
    </row>
    <row r="2070" spans="1:8" ht="12.75" x14ac:dyDescent="0.2">
      <c r="A2070" s="147"/>
      <c r="B2070" s="156"/>
      <c r="C2070" s="122" t="s">
        <v>504</v>
      </c>
      <c r="D2070" s="6">
        <f>E2070+F2070+G2070+H2070</f>
        <v>0</v>
      </c>
      <c r="E2070" s="6">
        <v>0</v>
      </c>
      <c r="F2070" s="70">
        <v>0</v>
      </c>
      <c r="G2070" s="6">
        <v>0</v>
      </c>
      <c r="H2070" s="6">
        <v>0</v>
      </c>
    </row>
    <row r="2071" spans="1:8" ht="12.75" x14ac:dyDescent="0.2">
      <c r="A2071" s="147"/>
      <c r="B2071" s="156"/>
      <c r="C2071" s="122" t="s">
        <v>505</v>
      </c>
      <c r="D2071" s="6">
        <f t="shared" ref="D2071:D2073" si="1119">E2071+F2071+G2071+H2071</f>
        <v>100</v>
      </c>
      <c r="E2071" s="6">
        <v>0</v>
      </c>
      <c r="F2071" s="110">
        <v>100</v>
      </c>
      <c r="G2071" s="6">
        <v>0</v>
      </c>
      <c r="H2071" s="6">
        <v>0</v>
      </c>
    </row>
    <row r="2072" spans="1:8" ht="12.75" x14ac:dyDescent="0.2">
      <c r="A2072" s="147"/>
      <c r="B2072" s="156"/>
      <c r="C2072" s="122" t="s">
        <v>506</v>
      </c>
      <c r="D2072" s="6">
        <f t="shared" si="1119"/>
        <v>0</v>
      </c>
      <c r="E2072" s="6">
        <v>0</v>
      </c>
      <c r="F2072" s="110">
        <v>0</v>
      </c>
      <c r="G2072" s="6">
        <v>0</v>
      </c>
      <c r="H2072" s="6">
        <v>0</v>
      </c>
    </row>
    <row r="2073" spans="1:8" ht="12.75" x14ac:dyDescent="0.2">
      <c r="A2073" s="148"/>
      <c r="B2073" s="179"/>
      <c r="C2073" s="122" t="s">
        <v>507</v>
      </c>
      <c r="D2073" s="6">
        <f t="shared" si="1119"/>
        <v>0</v>
      </c>
      <c r="E2073" s="6">
        <v>0</v>
      </c>
      <c r="F2073" s="110">
        <v>0</v>
      </c>
      <c r="G2073" s="6">
        <v>0</v>
      </c>
      <c r="H2073" s="6">
        <v>0</v>
      </c>
    </row>
    <row r="2074" spans="1:8" ht="40.5" customHeight="1" x14ac:dyDescent="0.2">
      <c r="A2074" s="122">
        <v>15</v>
      </c>
      <c r="B2074" s="140" t="s">
        <v>1577</v>
      </c>
      <c r="C2074" s="141"/>
      <c r="D2074" s="141"/>
      <c r="E2074" s="141"/>
      <c r="F2074" s="141"/>
      <c r="G2074" s="141"/>
      <c r="H2074" s="142"/>
    </row>
    <row r="2075" spans="1:8" ht="12.75" x14ac:dyDescent="0.2">
      <c r="A2075" s="110" t="s">
        <v>1578</v>
      </c>
      <c r="B2075" s="110" t="s">
        <v>498</v>
      </c>
      <c r="C2075" s="143" t="s">
        <v>499</v>
      </c>
      <c r="D2075" s="144"/>
      <c r="E2075" s="144"/>
      <c r="F2075" s="144"/>
      <c r="G2075" s="144"/>
      <c r="H2075" s="145"/>
    </row>
    <row r="2076" spans="1:8" ht="12.75" x14ac:dyDescent="0.2">
      <c r="A2076" s="146" t="s">
        <v>1579</v>
      </c>
      <c r="B2076" s="155" t="s">
        <v>1581</v>
      </c>
      <c r="C2076" s="51" t="s">
        <v>502</v>
      </c>
      <c r="D2076" s="5">
        <f>D2082</f>
        <v>33000</v>
      </c>
      <c r="E2076" s="5">
        <f t="shared" ref="E2076:H2076" si="1120">E2082</f>
        <v>0</v>
      </c>
      <c r="F2076" s="5">
        <f t="shared" si="1120"/>
        <v>33000</v>
      </c>
      <c r="G2076" s="5">
        <f t="shared" si="1120"/>
        <v>0</v>
      </c>
      <c r="H2076" s="5">
        <f t="shared" si="1120"/>
        <v>0</v>
      </c>
    </row>
    <row r="2077" spans="1:8" ht="12.75" x14ac:dyDescent="0.2">
      <c r="A2077" s="147"/>
      <c r="B2077" s="156"/>
      <c r="C2077" s="122" t="s">
        <v>503</v>
      </c>
      <c r="D2077" s="5">
        <f t="shared" ref="D2077:H2077" si="1121">D2083</f>
        <v>0</v>
      </c>
      <c r="E2077" s="5">
        <f t="shared" si="1121"/>
        <v>0</v>
      </c>
      <c r="F2077" s="5">
        <f t="shared" si="1121"/>
        <v>0</v>
      </c>
      <c r="G2077" s="5">
        <f t="shared" si="1121"/>
        <v>0</v>
      </c>
      <c r="H2077" s="5">
        <f t="shared" si="1121"/>
        <v>0</v>
      </c>
    </row>
    <row r="2078" spans="1:8" ht="12.75" x14ac:dyDescent="0.2">
      <c r="A2078" s="147"/>
      <c r="B2078" s="156"/>
      <c r="C2078" s="122" t="s">
        <v>504</v>
      </c>
      <c r="D2078" s="5">
        <f t="shared" ref="D2078:H2078" si="1122">D2084</f>
        <v>0</v>
      </c>
      <c r="E2078" s="5">
        <f t="shared" si="1122"/>
        <v>0</v>
      </c>
      <c r="F2078" s="5">
        <f t="shared" si="1122"/>
        <v>0</v>
      </c>
      <c r="G2078" s="5">
        <f t="shared" si="1122"/>
        <v>0</v>
      </c>
      <c r="H2078" s="5">
        <f t="shared" si="1122"/>
        <v>0</v>
      </c>
    </row>
    <row r="2079" spans="1:8" ht="12.75" x14ac:dyDescent="0.2">
      <c r="A2079" s="147"/>
      <c r="B2079" s="156"/>
      <c r="C2079" s="122" t="s">
        <v>505</v>
      </c>
      <c r="D2079" s="5">
        <f t="shared" ref="D2079:H2079" si="1123">D2085</f>
        <v>33000</v>
      </c>
      <c r="E2079" s="5">
        <f t="shared" si="1123"/>
        <v>0</v>
      </c>
      <c r="F2079" s="5">
        <f t="shared" si="1123"/>
        <v>33000</v>
      </c>
      <c r="G2079" s="5">
        <f t="shared" si="1123"/>
        <v>0</v>
      </c>
      <c r="H2079" s="5">
        <f t="shared" si="1123"/>
        <v>0</v>
      </c>
    </row>
    <row r="2080" spans="1:8" ht="12.75" x14ac:dyDescent="0.2">
      <c r="A2080" s="147"/>
      <c r="B2080" s="156"/>
      <c r="C2080" s="122" t="s">
        <v>506</v>
      </c>
      <c r="D2080" s="5">
        <f t="shared" ref="D2080:H2080" si="1124">D2086</f>
        <v>0</v>
      </c>
      <c r="E2080" s="5">
        <f t="shared" si="1124"/>
        <v>0</v>
      </c>
      <c r="F2080" s="5">
        <f t="shared" si="1124"/>
        <v>0</v>
      </c>
      <c r="G2080" s="5">
        <f t="shared" si="1124"/>
        <v>0</v>
      </c>
      <c r="H2080" s="5">
        <f t="shared" si="1124"/>
        <v>0</v>
      </c>
    </row>
    <row r="2081" spans="1:8" ht="23.25" customHeight="1" x14ac:dyDescent="0.2">
      <c r="A2081" s="148"/>
      <c r="B2081" s="179"/>
      <c r="C2081" s="122" t="s">
        <v>507</v>
      </c>
      <c r="D2081" s="5">
        <f t="shared" ref="D2081:H2081" si="1125">D2087</f>
        <v>0</v>
      </c>
      <c r="E2081" s="5">
        <f t="shared" si="1125"/>
        <v>0</v>
      </c>
      <c r="F2081" s="5">
        <f t="shared" si="1125"/>
        <v>0</v>
      </c>
      <c r="G2081" s="5">
        <f t="shared" si="1125"/>
        <v>0</v>
      </c>
      <c r="H2081" s="5">
        <f t="shared" si="1125"/>
        <v>0</v>
      </c>
    </row>
    <row r="2082" spans="1:8" ht="12.75" x14ac:dyDescent="0.2">
      <c r="A2082" s="150" t="s">
        <v>1580</v>
      </c>
      <c r="B2082" s="155" t="s">
        <v>1582</v>
      </c>
      <c r="C2082" s="51" t="s">
        <v>502</v>
      </c>
      <c r="D2082" s="5">
        <f>D2083+D2084+D2085+D2086+D2087</f>
        <v>33000</v>
      </c>
      <c r="E2082" s="5">
        <f>E2083+E2084+E2085+E2086+E2087</f>
        <v>0</v>
      </c>
      <c r="F2082" s="71">
        <f t="shared" ref="F2082" si="1126">F2083+F2084+F2085+F2086+F2087</f>
        <v>33000</v>
      </c>
      <c r="G2082" s="5">
        <f>G2083+G2084+G2085+G2086+G2087</f>
        <v>0</v>
      </c>
      <c r="H2082" s="5">
        <f>H2083+H2084+H2085+H2086+H2087</f>
        <v>0</v>
      </c>
    </row>
    <row r="2083" spans="1:8" ht="12.75" x14ac:dyDescent="0.2">
      <c r="A2083" s="147"/>
      <c r="B2083" s="156"/>
      <c r="C2083" s="122" t="s">
        <v>503</v>
      </c>
      <c r="D2083" s="6">
        <f>E2083+F2083+G2083+H2083</f>
        <v>0</v>
      </c>
      <c r="E2083" s="6">
        <v>0</v>
      </c>
      <c r="F2083" s="110">
        <v>0</v>
      </c>
      <c r="G2083" s="6">
        <v>0</v>
      </c>
      <c r="H2083" s="6">
        <v>0</v>
      </c>
    </row>
    <row r="2084" spans="1:8" ht="12.75" x14ac:dyDescent="0.2">
      <c r="A2084" s="147"/>
      <c r="B2084" s="156"/>
      <c r="C2084" s="122" t="s">
        <v>504</v>
      </c>
      <c r="D2084" s="6">
        <f>E2084+F2084+G2084+H2084</f>
        <v>0</v>
      </c>
      <c r="E2084" s="6">
        <v>0</v>
      </c>
      <c r="F2084" s="70">
        <v>0</v>
      </c>
      <c r="G2084" s="6">
        <v>0</v>
      </c>
      <c r="H2084" s="6">
        <v>0</v>
      </c>
    </row>
    <row r="2085" spans="1:8" ht="12.75" x14ac:dyDescent="0.2">
      <c r="A2085" s="147"/>
      <c r="B2085" s="156"/>
      <c r="C2085" s="122" t="s">
        <v>505</v>
      </c>
      <c r="D2085" s="6">
        <f t="shared" ref="D2085:D2087" si="1127">E2085+F2085+G2085+H2085</f>
        <v>33000</v>
      </c>
      <c r="E2085" s="6">
        <v>0</v>
      </c>
      <c r="F2085" s="110">
        <v>33000</v>
      </c>
      <c r="G2085" s="6">
        <v>0</v>
      </c>
      <c r="H2085" s="6">
        <v>0</v>
      </c>
    </row>
    <row r="2086" spans="1:8" ht="12.75" x14ac:dyDescent="0.2">
      <c r="A2086" s="147"/>
      <c r="B2086" s="156"/>
      <c r="C2086" s="122" t="s">
        <v>506</v>
      </c>
      <c r="D2086" s="6">
        <f t="shared" si="1127"/>
        <v>0</v>
      </c>
      <c r="E2086" s="6">
        <v>0</v>
      </c>
      <c r="F2086" s="110">
        <v>0</v>
      </c>
      <c r="G2086" s="6">
        <v>0</v>
      </c>
      <c r="H2086" s="6">
        <v>0</v>
      </c>
    </row>
    <row r="2087" spans="1:8" ht="12.75" x14ac:dyDescent="0.2">
      <c r="A2087" s="148"/>
      <c r="B2087" s="179"/>
      <c r="C2087" s="122" t="s">
        <v>507</v>
      </c>
      <c r="D2087" s="6">
        <f t="shared" si="1127"/>
        <v>0</v>
      </c>
      <c r="E2087" s="6">
        <v>0</v>
      </c>
      <c r="F2087" s="110">
        <v>0</v>
      </c>
      <c r="G2087" s="6">
        <v>0</v>
      </c>
      <c r="H2087" s="6">
        <v>0</v>
      </c>
    </row>
    <row r="2088" spans="1:8" ht="12.75" x14ac:dyDescent="0.2">
      <c r="A2088" s="122">
        <v>16</v>
      </c>
      <c r="B2088" s="140" t="s">
        <v>1590</v>
      </c>
      <c r="C2088" s="141"/>
      <c r="D2088" s="141"/>
      <c r="E2088" s="141"/>
      <c r="F2088" s="141"/>
      <c r="G2088" s="141"/>
      <c r="H2088" s="142"/>
    </row>
    <row r="2089" spans="1:8" ht="12.75" x14ac:dyDescent="0.2">
      <c r="A2089" s="110" t="s">
        <v>1591</v>
      </c>
      <c r="B2089" s="110" t="s">
        <v>498</v>
      </c>
      <c r="C2089" s="143" t="s">
        <v>499</v>
      </c>
      <c r="D2089" s="144"/>
      <c r="E2089" s="144"/>
      <c r="F2089" s="144"/>
      <c r="G2089" s="144"/>
      <c r="H2089" s="145"/>
    </row>
    <row r="2090" spans="1:8" ht="12.75" customHeight="1" x14ac:dyDescent="0.2">
      <c r="A2090" s="146" t="s">
        <v>1592</v>
      </c>
      <c r="B2090" s="149" t="s">
        <v>1594</v>
      </c>
      <c r="C2090" s="51" t="s">
        <v>502</v>
      </c>
      <c r="D2090" s="5">
        <f>D2096+D2102</f>
        <v>775</v>
      </c>
      <c r="E2090" s="5">
        <f t="shared" ref="E2090:H2090" si="1128">E2096+E2102</f>
        <v>0</v>
      </c>
      <c r="F2090" s="5">
        <f t="shared" si="1128"/>
        <v>775</v>
      </c>
      <c r="G2090" s="5">
        <f t="shared" si="1128"/>
        <v>0</v>
      </c>
      <c r="H2090" s="5">
        <f t="shared" si="1128"/>
        <v>0</v>
      </c>
    </row>
    <row r="2091" spans="1:8" ht="12.75" x14ac:dyDescent="0.2">
      <c r="A2091" s="147"/>
      <c r="B2091" s="149"/>
      <c r="C2091" s="122" t="s">
        <v>503</v>
      </c>
      <c r="D2091" s="5">
        <f t="shared" ref="D2091:H2095" si="1129">D2097+D2103</f>
        <v>0</v>
      </c>
      <c r="E2091" s="5">
        <f t="shared" si="1129"/>
        <v>0</v>
      </c>
      <c r="F2091" s="5">
        <f t="shared" si="1129"/>
        <v>0</v>
      </c>
      <c r="G2091" s="5">
        <f t="shared" si="1129"/>
        <v>0</v>
      </c>
      <c r="H2091" s="5">
        <f t="shared" si="1129"/>
        <v>0</v>
      </c>
    </row>
    <row r="2092" spans="1:8" ht="12.75" x14ac:dyDescent="0.2">
      <c r="A2092" s="147"/>
      <c r="B2092" s="149"/>
      <c r="C2092" s="122" t="s">
        <v>504</v>
      </c>
      <c r="D2092" s="5">
        <f t="shared" si="1129"/>
        <v>0</v>
      </c>
      <c r="E2092" s="5">
        <f t="shared" si="1129"/>
        <v>0</v>
      </c>
      <c r="F2092" s="5">
        <f t="shared" si="1129"/>
        <v>0</v>
      </c>
      <c r="G2092" s="5">
        <f t="shared" si="1129"/>
        <v>0</v>
      </c>
      <c r="H2092" s="5">
        <f t="shared" si="1129"/>
        <v>0</v>
      </c>
    </row>
    <row r="2093" spans="1:8" ht="12.75" x14ac:dyDescent="0.2">
      <c r="A2093" s="147"/>
      <c r="B2093" s="149"/>
      <c r="C2093" s="122" t="s">
        <v>505</v>
      </c>
      <c r="D2093" s="5">
        <f t="shared" si="1129"/>
        <v>775</v>
      </c>
      <c r="E2093" s="5">
        <f t="shared" si="1129"/>
        <v>0</v>
      </c>
      <c r="F2093" s="5">
        <f t="shared" si="1129"/>
        <v>775</v>
      </c>
      <c r="G2093" s="5">
        <f t="shared" si="1129"/>
        <v>0</v>
      </c>
      <c r="H2093" s="5">
        <f t="shared" si="1129"/>
        <v>0</v>
      </c>
    </row>
    <row r="2094" spans="1:8" ht="12.75" x14ac:dyDescent="0.2">
      <c r="A2094" s="147"/>
      <c r="B2094" s="149"/>
      <c r="C2094" s="122" t="s">
        <v>506</v>
      </c>
      <c r="D2094" s="5">
        <f t="shared" si="1129"/>
        <v>0</v>
      </c>
      <c r="E2094" s="5">
        <f t="shared" si="1129"/>
        <v>0</v>
      </c>
      <c r="F2094" s="5">
        <f t="shared" si="1129"/>
        <v>0</v>
      </c>
      <c r="G2094" s="5">
        <f t="shared" si="1129"/>
        <v>0</v>
      </c>
      <c r="H2094" s="5">
        <f t="shared" si="1129"/>
        <v>0</v>
      </c>
    </row>
    <row r="2095" spans="1:8" ht="12.75" x14ac:dyDescent="0.2">
      <c r="A2095" s="148"/>
      <c r="B2095" s="149"/>
      <c r="C2095" s="122" t="s">
        <v>507</v>
      </c>
      <c r="D2095" s="5">
        <f t="shared" si="1129"/>
        <v>0</v>
      </c>
      <c r="E2095" s="5">
        <f t="shared" si="1129"/>
        <v>0</v>
      </c>
      <c r="F2095" s="5">
        <f t="shared" si="1129"/>
        <v>0</v>
      </c>
      <c r="G2095" s="5">
        <f t="shared" si="1129"/>
        <v>0</v>
      </c>
      <c r="H2095" s="5">
        <f t="shared" si="1129"/>
        <v>0</v>
      </c>
    </row>
    <row r="2096" spans="1:8" ht="12.75" customHeight="1" x14ac:dyDescent="0.2">
      <c r="A2096" s="150" t="s">
        <v>1593</v>
      </c>
      <c r="B2096" s="151" t="s">
        <v>1595</v>
      </c>
      <c r="C2096" s="51" t="s">
        <v>502</v>
      </c>
      <c r="D2096" s="5">
        <f>D2097+D2098+D2099+D2100+D2101</f>
        <v>300</v>
      </c>
      <c r="E2096" s="5">
        <f>E2097+E2098+E2099+E2100+E2101</f>
        <v>0</v>
      </c>
      <c r="F2096" s="71">
        <f t="shared" ref="F2096" si="1130">F2097+F2098+F2099+F2100+F2101</f>
        <v>300</v>
      </c>
      <c r="G2096" s="5">
        <f>G2097+G2098+G2099+G2100+G2101</f>
        <v>0</v>
      </c>
      <c r="H2096" s="5">
        <f>H2097+H2098+H2099+H2100+H2101</f>
        <v>0</v>
      </c>
    </row>
    <row r="2097" spans="1:8" ht="12.75" x14ac:dyDescent="0.2">
      <c r="A2097" s="147"/>
      <c r="B2097" s="152"/>
      <c r="C2097" s="122" t="s">
        <v>503</v>
      </c>
      <c r="D2097" s="6">
        <f>E2097+F2097+G2097+H2097</f>
        <v>0</v>
      </c>
      <c r="E2097" s="6">
        <v>0</v>
      </c>
      <c r="F2097" s="110">
        <v>0</v>
      </c>
      <c r="G2097" s="6">
        <v>0</v>
      </c>
      <c r="H2097" s="6">
        <v>0</v>
      </c>
    </row>
    <row r="2098" spans="1:8" ht="12.75" x14ac:dyDescent="0.2">
      <c r="A2098" s="147"/>
      <c r="B2098" s="152"/>
      <c r="C2098" s="122" t="s">
        <v>504</v>
      </c>
      <c r="D2098" s="6">
        <f>E2098+F2098+G2098+H2098</f>
        <v>0</v>
      </c>
      <c r="E2098" s="6">
        <v>0</v>
      </c>
      <c r="F2098" s="70">
        <v>0</v>
      </c>
      <c r="G2098" s="6">
        <v>0</v>
      </c>
      <c r="H2098" s="6">
        <v>0</v>
      </c>
    </row>
    <row r="2099" spans="1:8" ht="12.75" x14ac:dyDescent="0.2">
      <c r="A2099" s="147"/>
      <c r="B2099" s="152"/>
      <c r="C2099" s="122" t="s">
        <v>505</v>
      </c>
      <c r="D2099" s="6">
        <f t="shared" ref="D2099:D2101" si="1131">E2099+F2099+G2099+H2099</f>
        <v>300</v>
      </c>
      <c r="E2099" s="6">
        <v>0</v>
      </c>
      <c r="F2099" s="6">
        <v>300</v>
      </c>
      <c r="G2099" s="6">
        <v>0</v>
      </c>
      <c r="H2099" s="6">
        <v>0</v>
      </c>
    </row>
    <row r="2100" spans="1:8" ht="12.75" x14ac:dyDescent="0.2">
      <c r="A2100" s="147"/>
      <c r="B2100" s="152"/>
      <c r="C2100" s="122" t="s">
        <v>506</v>
      </c>
      <c r="D2100" s="6">
        <f t="shared" si="1131"/>
        <v>0</v>
      </c>
      <c r="E2100" s="6">
        <v>0</v>
      </c>
      <c r="F2100" s="110">
        <v>0</v>
      </c>
      <c r="G2100" s="6">
        <v>0</v>
      </c>
      <c r="H2100" s="6">
        <v>0</v>
      </c>
    </row>
    <row r="2101" spans="1:8" ht="12.75" x14ac:dyDescent="0.2">
      <c r="A2101" s="148"/>
      <c r="B2101" s="153"/>
      <c r="C2101" s="122" t="s">
        <v>507</v>
      </c>
      <c r="D2101" s="6">
        <f t="shared" si="1131"/>
        <v>0</v>
      </c>
      <c r="E2101" s="6">
        <v>0</v>
      </c>
      <c r="F2101" s="110">
        <v>0</v>
      </c>
      <c r="G2101" s="6">
        <v>0</v>
      </c>
      <c r="H2101" s="6">
        <v>0</v>
      </c>
    </row>
    <row r="2102" spans="1:8" ht="12.75" x14ac:dyDescent="0.2">
      <c r="A2102" s="150" t="s">
        <v>1597</v>
      </c>
      <c r="B2102" s="151" t="s">
        <v>1596</v>
      </c>
      <c r="C2102" s="51" t="s">
        <v>502</v>
      </c>
      <c r="D2102" s="5">
        <f>D2103+D2104+D2105+D2106+D2107</f>
        <v>475</v>
      </c>
      <c r="E2102" s="5">
        <f>E2103+E2104+E2105+E2106+E2107</f>
        <v>0</v>
      </c>
      <c r="F2102" s="71">
        <f t="shared" ref="F2102" si="1132">F2103+F2104+F2105+F2106+F2107</f>
        <v>475</v>
      </c>
      <c r="G2102" s="5">
        <f>G2103+G2104+G2105+G2106+G2107</f>
        <v>0</v>
      </c>
      <c r="H2102" s="5">
        <f>H2103+H2104+H2105+H2106+H2107</f>
        <v>0</v>
      </c>
    </row>
    <row r="2103" spans="1:8" ht="12.75" x14ac:dyDescent="0.2">
      <c r="A2103" s="147"/>
      <c r="B2103" s="152"/>
      <c r="C2103" s="122" t="s">
        <v>503</v>
      </c>
      <c r="D2103" s="6">
        <f>E2103+F2103+G2103+H2103</f>
        <v>0</v>
      </c>
      <c r="E2103" s="6">
        <v>0</v>
      </c>
      <c r="F2103" s="110">
        <v>0</v>
      </c>
      <c r="G2103" s="6">
        <v>0</v>
      </c>
      <c r="H2103" s="6">
        <v>0</v>
      </c>
    </row>
    <row r="2104" spans="1:8" ht="12.75" x14ac:dyDescent="0.2">
      <c r="A2104" s="147"/>
      <c r="B2104" s="152"/>
      <c r="C2104" s="122" t="s">
        <v>504</v>
      </c>
      <c r="D2104" s="6">
        <f>E2104+F2104+G2104+H2104</f>
        <v>0</v>
      </c>
      <c r="E2104" s="6">
        <v>0</v>
      </c>
      <c r="F2104" s="70">
        <v>0</v>
      </c>
      <c r="G2104" s="6">
        <v>0</v>
      </c>
      <c r="H2104" s="6">
        <v>0</v>
      </c>
    </row>
    <row r="2105" spans="1:8" ht="12.75" x14ac:dyDescent="0.2">
      <c r="A2105" s="147"/>
      <c r="B2105" s="152"/>
      <c r="C2105" s="122" t="s">
        <v>505</v>
      </c>
      <c r="D2105" s="6">
        <f t="shared" ref="D2105:D2107" si="1133">E2105+F2105+G2105+H2105</f>
        <v>475</v>
      </c>
      <c r="E2105" s="6">
        <v>0</v>
      </c>
      <c r="F2105" s="6">
        <v>475</v>
      </c>
      <c r="G2105" s="6">
        <v>0</v>
      </c>
      <c r="H2105" s="6">
        <v>0</v>
      </c>
    </row>
    <row r="2106" spans="1:8" ht="12.75" x14ac:dyDescent="0.2">
      <c r="A2106" s="147"/>
      <c r="B2106" s="152"/>
      <c r="C2106" s="122" t="s">
        <v>506</v>
      </c>
      <c r="D2106" s="6">
        <f t="shared" si="1133"/>
        <v>0</v>
      </c>
      <c r="E2106" s="6">
        <v>0</v>
      </c>
      <c r="F2106" s="110">
        <v>0</v>
      </c>
      <c r="G2106" s="6">
        <v>0</v>
      </c>
      <c r="H2106" s="6">
        <v>0</v>
      </c>
    </row>
    <row r="2107" spans="1:8" ht="12.75" x14ac:dyDescent="0.2">
      <c r="A2107" s="148"/>
      <c r="B2107" s="153"/>
      <c r="C2107" s="122" t="s">
        <v>507</v>
      </c>
      <c r="D2107" s="6">
        <f t="shared" si="1133"/>
        <v>0</v>
      </c>
      <c r="E2107" s="6">
        <v>0</v>
      </c>
      <c r="F2107" s="110">
        <v>0</v>
      </c>
      <c r="G2107" s="6">
        <v>0</v>
      </c>
      <c r="H2107" s="6">
        <v>0</v>
      </c>
    </row>
    <row r="2108" spans="1:8" ht="12.75" x14ac:dyDescent="0.2">
      <c r="A2108" s="122"/>
      <c r="B2108" s="123"/>
      <c r="C2108" s="122"/>
      <c r="D2108" s="6"/>
      <c r="E2108" s="6"/>
      <c r="F2108" s="6"/>
      <c r="G2108" s="6"/>
      <c r="H2108" s="6"/>
    </row>
    <row r="2109" spans="1:8" s="34" customFormat="1" ht="15" x14ac:dyDescent="0.25">
      <c r="A2109" s="190"/>
      <c r="B2109" s="227" t="s">
        <v>198</v>
      </c>
      <c r="C2109" s="117" t="s">
        <v>502</v>
      </c>
      <c r="D2109" s="37">
        <f>D2110+D2111+D2112+D2113+D2114</f>
        <v>386795.60000000003</v>
      </c>
      <c r="E2109" s="37">
        <f t="shared" ref="E2109:H2109" si="1134">E2110+E2111+E2112+E2113+E2114</f>
        <v>0</v>
      </c>
      <c r="F2109" s="37">
        <f t="shared" si="1134"/>
        <v>379339.60000000003</v>
      </c>
      <c r="G2109" s="37">
        <f t="shared" si="1134"/>
        <v>0</v>
      </c>
      <c r="H2109" s="37">
        <f t="shared" si="1134"/>
        <v>7456.0000000000018</v>
      </c>
    </row>
    <row r="2110" spans="1:8" s="34" customFormat="1" ht="15" x14ac:dyDescent="0.25">
      <c r="A2110" s="190"/>
      <c r="B2110" s="227"/>
      <c r="C2110" s="35" t="s">
        <v>503</v>
      </c>
      <c r="D2110" s="37">
        <f>E2110+F2110+G2110+H2110</f>
        <v>110007.3</v>
      </c>
      <c r="E2110" s="37">
        <f>E1845+E1801+E1751+E1533+E1519+E1397+E1221+E1147+E1127+E1113+E715+E623+E483+E2091</f>
        <v>0</v>
      </c>
      <c r="F2110" s="37">
        <f t="shared" ref="F2110:H2110" si="1135">F1845+F1801+F1751+F1533+F1519+F1397+F1221+F1147+F1127+F1113+F715+F623+F483+F2091</f>
        <v>105610.1</v>
      </c>
      <c r="G2110" s="37">
        <f t="shared" si="1135"/>
        <v>0</v>
      </c>
      <c r="H2110" s="37">
        <f t="shared" si="1135"/>
        <v>4397.2000000000007</v>
      </c>
    </row>
    <row r="2111" spans="1:8" s="34" customFormat="1" ht="15" x14ac:dyDescent="0.25">
      <c r="A2111" s="190"/>
      <c r="B2111" s="227"/>
      <c r="C2111" s="35" t="s">
        <v>504</v>
      </c>
      <c r="D2111" s="37">
        <f t="shared" ref="D2111:D2114" si="1136">E2111+F2111+G2111+H2111</f>
        <v>91691.10000000002</v>
      </c>
      <c r="E2111" s="37">
        <f t="shared" ref="E2111:H2114" si="1137">E1846+E1802+E1752+E1534+E1520+E1398+E1222+E1148+E1128+E1114+E716+E624+E484+E2092</f>
        <v>0</v>
      </c>
      <c r="F2111" s="37">
        <f t="shared" si="1137"/>
        <v>90447.500000000015</v>
      </c>
      <c r="G2111" s="37">
        <f t="shared" si="1137"/>
        <v>0</v>
      </c>
      <c r="H2111" s="37">
        <f t="shared" si="1137"/>
        <v>1243.5999999999999</v>
      </c>
    </row>
    <row r="2112" spans="1:8" s="34" customFormat="1" ht="15" x14ac:dyDescent="0.25">
      <c r="A2112" s="190"/>
      <c r="B2112" s="227"/>
      <c r="C2112" s="35" t="s">
        <v>505</v>
      </c>
      <c r="D2112" s="37">
        <f t="shared" si="1136"/>
        <v>112194.60000000002</v>
      </c>
      <c r="E2112" s="37">
        <f>E1847+E1803+E1753+E1535+E1521+E1399+E1223+E1149+E1129+E1115+E717+E625+E485+E2093+E2065+E2085</f>
        <v>0</v>
      </c>
      <c r="F2112" s="37">
        <f t="shared" ref="F2112:H2112" si="1138">F1847+F1803+F1753+F1535+F1521+F1399+F1223+F1149+F1129+F1115+F717+F625+F485+F2093+F2065+F2085</f>
        <v>110813.00000000001</v>
      </c>
      <c r="G2112" s="37">
        <f t="shared" si="1138"/>
        <v>0</v>
      </c>
      <c r="H2112" s="37">
        <f t="shared" si="1138"/>
        <v>1381.6</v>
      </c>
    </row>
    <row r="2113" spans="1:8" s="34" customFormat="1" ht="15" x14ac:dyDescent="0.25">
      <c r="A2113" s="190"/>
      <c r="B2113" s="227"/>
      <c r="C2113" s="35" t="s">
        <v>506</v>
      </c>
      <c r="D2113" s="37">
        <f t="shared" si="1136"/>
        <v>50309.8</v>
      </c>
      <c r="E2113" s="37">
        <f t="shared" si="1137"/>
        <v>0</v>
      </c>
      <c r="F2113" s="37">
        <f t="shared" si="1137"/>
        <v>50093</v>
      </c>
      <c r="G2113" s="37">
        <f t="shared" si="1137"/>
        <v>0</v>
      </c>
      <c r="H2113" s="37">
        <f t="shared" si="1137"/>
        <v>216.8</v>
      </c>
    </row>
    <row r="2114" spans="1:8" s="34" customFormat="1" ht="15" customHeight="1" x14ac:dyDescent="0.25">
      <c r="A2114" s="190"/>
      <c r="B2114" s="227"/>
      <c r="C2114" s="35" t="s">
        <v>507</v>
      </c>
      <c r="D2114" s="37">
        <f t="shared" si="1136"/>
        <v>22592.799999999999</v>
      </c>
      <c r="E2114" s="37">
        <f t="shared" si="1137"/>
        <v>0</v>
      </c>
      <c r="F2114" s="37">
        <f t="shared" si="1137"/>
        <v>22376</v>
      </c>
      <c r="G2114" s="37">
        <f t="shared" si="1137"/>
        <v>0</v>
      </c>
      <c r="H2114" s="37">
        <f t="shared" si="1137"/>
        <v>216.8</v>
      </c>
    </row>
    <row r="2115" spans="1:8" s="21" customFormat="1" ht="32.450000000000003" customHeight="1" x14ac:dyDescent="0.25">
      <c r="A2115" s="12"/>
      <c r="B2115" s="228" t="s">
        <v>495</v>
      </c>
      <c r="C2115" s="228"/>
      <c r="D2115" s="228"/>
      <c r="E2115" s="228"/>
      <c r="F2115" s="228"/>
      <c r="G2115" s="228"/>
      <c r="H2115" s="228"/>
    </row>
    <row r="2116" spans="1:8" s="20" customFormat="1" ht="37.9" customHeight="1" x14ac:dyDescent="0.25">
      <c r="A2116" s="1">
        <v>1</v>
      </c>
      <c r="B2116" s="197" t="s">
        <v>496</v>
      </c>
      <c r="C2116" s="197"/>
      <c r="D2116" s="197"/>
      <c r="E2116" s="197"/>
      <c r="F2116" s="197"/>
      <c r="G2116" s="197"/>
      <c r="H2116" s="197"/>
    </row>
    <row r="2117" spans="1:8" ht="32.450000000000003" customHeight="1" x14ac:dyDescent="0.2">
      <c r="A2117" s="112" t="s">
        <v>497</v>
      </c>
      <c r="B2117" s="112" t="s">
        <v>498</v>
      </c>
      <c r="C2117" s="160" t="s">
        <v>499</v>
      </c>
      <c r="D2117" s="160"/>
      <c r="E2117" s="160"/>
      <c r="F2117" s="160"/>
      <c r="G2117" s="160"/>
      <c r="H2117" s="160"/>
    </row>
    <row r="2118" spans="1:8" s="31" customFormat="1" ht="15.75" customHeight="1" x14ac:dyDescent="0.2">
      <c r="A2118" s="207" t="s">
        <v>500</v>
      </c>
      <c r="B2118" s="208" t="s">
        <v>501</v>
      </c>
      <c r="C2118" s="207" t="s">
        <v>502</v>
      </c>
      <c r="D2118" s="235">
        <f>D2130+D2136</f>
        <v>66546.100000000006</v>
      </c>
      <c r="E2118" s="235">
        <f>E2130+E2136</f>
        <v>66546.100000000006</v>
      </c>
      <c r="F2118" s="235">
        <f>F2130+F2136</f>
        <v>0</v>
      </c>
      <c r="G2118" s="235">
        <f>G2130+G2136</f>
        <v>0</v>
      </c>
      <c r="H2118" s="235">
        <f>H2130+H2136</f>
        <v>0</v>
      </c>
    </row>
    <row r="2119" spans="1:8" s="31" customFormat="1" ht="15.75" customHeight="1" x14ac:dyDescent="0.2">
      <c r="A2119" s="207"/>
      <c r="B2119" s="208"/>
      <c r="C2119" s="234"/>
      <c r="D2119" s="236"/>
      <c r="E2119" s="236"/>
      <c r="F2119" s="236"/>
      <c r="G2119" s="236"/>
      <c r="H2119" s="236"/>
    </row>
    <row r="2120" spans="1:8" s="31" customFormat="1" ht="15.75" customHeight="1" x14ac:dyDescent="0.2">
      <c r="A2120" s="207"/>
      <c r="B2120" s="208"/>
      <c r="C2120" s="207" t="s">
        <v>503</v>
      </c>
      <c r="D2120" s="235">
        <f>D2131+D2137</f>
        <v>21917.600000000002</v>
      </c>
      <c r="E2120" s="235">
        <f t="shared" ref="E2120:H2120" si="1139">E2131+E2137</f>
        <v>21917.600000000002</v>
      </c>
      <c r="F2120" s="235">
        <f t="shared" si="1139"/>
        <v>0</v>
      </c>
      <c r="G2120" s="235">
        <f t="shared" si="1139"/>
        <v>0</v>
      </c>
      <c r="H2120" s="235">
        <f t="shared" si="1139"/>
        <v>0</v>
      </c>
    </row>
    <row r="2121" spans="1:8" s="31" customFormat="1" ht="15.75" customHeight="1" x14ac:dyDescent="0.2">
      <c r="A2121" s="207"/>
      <c r="B2121" s="208"/>
      <c r="C2121" s="234"/>
      <c r="D2121" s="236"/>
      <c r="E2121" s="236"/>
      <c r="F2121" s="236"/>
      <c r="G2121" s="236"/>
      <c r="H2121" s="236"/>
    </row>
    <row r="2122" spans="1:8" s="31" customFormat="1" ht="15.75" customHeight="1" x14ac:dyDescent="0.2">
      <c r="A2122" s="207"/>
      <c r="B2122" s="208"/>
      <c r="C2122" s="207" t="s">
        <v>504</v>
      </c>
      <c r="D2122" s="235">
        <f>D2132+D2138</f>
        <v>20347.099999999999</v>
      </c>
      <c r="E2122" s="235">
        <f t="shared" ref="E2122:H2122" si="1140">E2132+E2138</f>
        <v>20347.099999999999</v>
      </c>
      <c r="F2122" s="235">
        <f t="shared" si="1140"/>
        <v>0</v>
      </c>
      <c r="G2122" s="235">
        <f t="shared" si="1140"/>
        <v>0</v>
      </c>
      <c r="H2122" s="235">
        <f t="shared" si="1140"/>
        <v>0</v>
      </c>
    </row>
    <row r="2123" spans="1:8" s="31" customFormat="1" ht="15.75" customHeight="1" x14ac:dyDescent="0.2">
      <c r="A2123" s="207"/>
      <c r="B2123" s="208"/>
      <c r="C2123" s="234"/>
      <c r="D2123" s="236"/>
      <c r="E2123" s="236"/>
      <c r="F2123" s="236"/>
      <c r="G2123" s="236"/>
      <c r="H2123" s="236"/>
    </row>
    <row r="2124" spans="1:8" s="31" customFormat="1" ht="15.75" customHeight="1" x14ac:dyDescent="0.2">
      <c r="A2124" s="207"/>
      <c r="B2124" s="208"/>
      <c r="C2124" s="207" t="s">
        <v>505</v>
      </c>
      <c r="D2124" s="235">
        <f>D2133+D2139</f>
        <v>15641.4</v>
      </c>
      <c r="E2124" s="235">
        <f t="shared" ref="E2124:H2124" si="1141">E2133+E2139</f>
        <v>15641.4</v>
      </c>
      <c r="F2124" s="235">
        <f t="shared" si="1141"/>
        <v>0</v>
      </c>
      <c r="G2124" s="235">
        <f t="shared" si="1141"/>
        <v>0</v>
      </c>
      <c r="H2124" s="235">
        <f t="shared" si="1141"/>
        <v>0</v>
      </c>
    </row>
    <row r="2125" spans="1:8" s="31" customFormat="1" ht="15.75" customHeight="1" x14ac:dyDescent="0.2">
      <c r="A2125" s="207"/>
      <c r="B2125" s="208"/>
      <c r="C2125" s="234"/>
      <c r="D2125" s="236"/>
      <c r="E2125" s="236"/>
      <c r="F2125" s="236"/>
      <c r="G2125" s="236"/>
      <c r="H2125" s="236"/>
    </row>
    <row r="2126" spans="1:8" s="31" customFormat="1" ht="15.75" customHeight="1" x14ac:dyDescent="0.2">
      <c r="A2126" s="207"/>
      <c r="B2126" s="208"/>
      <c r="C2126" s="207" t="s">
        <v>506</v>
      </c>
      <c r="D2126" s="235">
        <f>D2134+D2140</f>
        <v>4275</v>
      </c>
      <c r="E2126" s="235">
        <f t="shared" ref="E2126:H2126" si="1142">E2134+E2140</f>
        <v>4275</v>
      </c>
      <c r="F2126" s="235">
        <f t="shared" si="1142"/>
        <v>0</v>
      </c>
      <c r="G2126" s="235">
        <f t="shared" si="1142"/>
        <v>0</v>
      </c>
      <c r="H2126" s="235">
        <f t="shared" si="1142"/>
        <v>0</v>
      </c>
    </row>
    <row r="2127" spans="1:8" s="31" customFormat="1" ht="15.75" customHeight="1" x14ac:dyDescent="0.2">
      <c r="A2127" s="207"/>
      <c r="B2127" s="208"/>
      <c r="C2127" s="234"/>
      <c r="D2127" s="236"/>
      <c r="E2127" s="236"/>
      <c r="F2127" s="236"/>
      <c r="G2127" s="236"/>
      <c r="H2127" s="236"/>
    </row>
    <row r="2128" spans="1:8" s="31" customFormat="1" ht="15.75" customHeight="1" x14ac:dyDescent="0.2">
      <c r="A2128" s="207"/>
      <c r="B2128" s="208"/>
      <c r="C2128" s="207" t="s">
        <v>507</v>
      </c>
      <c r="D2128" s="235">
        <f>D2135+D2141</f>
        <v>4365</v>
      </c>
      <c r="E2128" s="235">
        <f t="shared" ref="E2128:H2128" si="1143">E2135+E2141</f>
        <v>4365</v>
      </c>
      <c r="F2128" s="235">
        <f t="shared" si="1143"/>
        <v>0</v>
      </c>
      <c r="G2128" s="235">
        <f t="shared" si="1143"/>
        <v>0</v>
      </c>
      <c r="H2128" s="235">
        <f t="shared" si="1143"/>
        <v>0</v>
      </c>
    </row>
    <row r="2129" spans="1:9" s="31" customFormat="1" ht="15.75" customHeight="1" x14ac:dyDescent="0.2">
      <c r="A2129" s="207"/>
      <c r="B2129" s="208"/>
      <c r="C2129" s="234"/>
      <c r="D2129" s="236"/>
      <c r="E2129" s="236"/>
      <c r="F2129" s="236"/>
      <c r="G2129" s="236"/>
      <c r="H2129" s="236"/>
    </row>
    <row r="2130" spans="1:9" ht="15.75" customHeight="1" x14ac:dyDescent="0.2">
      <c r="A2130" s="160" t="s">
        <v>508</v>
      </c>
      <c r="B2130" s="189" t="s">
        <v>509</v>
      </c>
      <c r="C2130" s="132" t="s">
        <v>502</v>
      </c>
      <c r="D2130" s="129">
        <f>E2130+F2130+G2130+H2130</f>
        <v>5798.2</v>
      </c>
      <c r="E2130" s="129">
        <f>E2131+E2132+E2133+E2134+E2135</f>
        <v>5798.2</v>
      </c>
      <c r="F2130" s="129">
        <f>F2131+F2132+F2133+F2134+F2135</f>
        <v>0</v>
      </c>
      <c r="G2130" s="129">
        <f>G2131+G2132+G2133+G2134+G2135</f>
        <v>0</v>
      </c>
      <c r="H2130" s="129">
        <f>H2131+H2132+H2133+H2134+H2135</f>
        <v>0</v>
      </c>
    </row>
    <row r="2131" spans="1:9" ht="15.75" customHeight="1" x14ac:dyDescent="0.2">
      <c r="A2131" s="160"/>
      <c r="B2131" s="189"/>
      <c r="C2131" s="112" t="s">
        <v>503</v>
      </c>
      <c r="D2131" s="130">
        <f>E2131+F2131+G2131+H2131</f>
        <v>3938.2</v>
      </c>
      <c r="E2131" s="131">
        <v>3938.2</v>
      </c>
      <c r="F2131" s="131">
        <v>0</v>
      </c>
      <c r="G2131" s="131">
        <v>0</v>
      </c>
      <c r="H2131" s="131">
        <v>0</v>
      </c>
      <c r="I2131" s="49"/>
    </row>
    <row r="2132" spans="1:9" ht="15.75" customHeight="1" x14ac:dyDescent="0.2">
      <c r="A2132" s="160"/>
      <c r="B2132" s="189"/>
      <c r="C2132" s="112" t="s">
        <v>504</v>
      </c>
      <c r="D2132" s="130">
        <f t="shared" ref="D2132:D2141" si="1144">E2132+F2132+G2132+H2132</f>
        <v>996</v>
      </c>
      <c r="E2132" s="131">
        <v>996</v>
      </c>
      <c r="F2132" s="131">
        <v>0</v>
      </c>
      <c r="G2132" s="131">
        <v>0</v>
      </c>
      <c r="H2132" s="131">
        <v>0</v>
      </c>
    </row>
    <row r="2133" spans="1:9" ht="15.75" customHeight="1" x14ac:dyDescent="0.2">
      <c r="A2133" s="160"/>
      <c r="B2133" s="189"/>
      <c r="C2133" s="112" t="s">
        <v>505</v>
      </c>
      <c r="D2133" s="130">
        <f t="shared" si="1144"/>
        <v>0</v>
      </c>
      <c r="E2133" s="60">
        <v>0</v>
      </c>
      <c r="F2133" s="131">
        <v>0</v>
      </c>
      <c r="G2133" s="131">
        <v>0</v>
      </c>
      <c r="H2133" s="131">
        <v>0</v>
      </c>
    </row>
    <row r="2134" spans="1:9" ht="15.75" customHeight="1" x14ac:dyDescent="0.2">
      <c r="A2134" s="160"/>
      <c r="B2134" s="189"/>
      <c r="C2134" s="112" t="s">
        <v>506</v>
      </c>
      <c r="D2134" s="130">
        <f t="shared" si="1144"/>
        <v>427.5</v>
      </c>
      <c r="E2134" s="60">
        <v>427.5</v>
      </c>
      <c r="F2134" s="131">
        <v>0</v>
      </c>
      <c r="G2134" s="131">
        <v>0</v>
      </c>
      <c r="H2134" s="131">
        <v>0</v>
      </c>
    </row>
    <row r="2135" spans="1:9" ht="15.75" customHeight="1" x14ac:dyDescent="0.2">
      <c r="A2135" s="160"/>
      <c r="B2135" s="189"/>
      <c r="C2135" s="112" t="s">
        <v>507</v>
      </c>
      <c r="D2135" s="130">
        <f t="shared" si="1144"/>
        <v>436.5</v>
      </c>
      <c r="E2135" s="60">
        <v>436.5</v>
      </c>
      <c r="F2135" s="131">
        <v>0</v>
      </c>
      <c r="G2135" s="131">
        <v>0</v>
      </c>
      <c r="H2135" s="131">
        <v>0</v>
      </c>
    </row>
    <row r="2136" spans="1:9" ht="15.75" customHeight="1" x14ac:dyDescent="0.2">
      <c r="A2136" s="160" t="s">
        <v>510</v>
      </c>
      <c r="B2136" s="189" t="s">
        <v>511</v>
      </c>
      <c r="C2136" s="132" t="s">
        <v>502</v>
      </c>
      <c r="D2136" s="129">
        <f>E2136+F2136+G2136+H2136</f>
        <v>60747.9</v>
      </c>
      <c r="E2136" s="129">
        <f>E2137+E2138+E2139+E2140+E2141</f>
        <v>60747.9</v>
      </c>
      <c r="F2136" s="129">
        <f>F2137+F2138+F2139+F2140+F2141</f>
        <v>0</v>
      </c>
      <c r="G2136" s="129">
        <f>G2137+G2138+G2139+G2140+G2141</f>
        <v>0</v>
      </c>
      <c r="H2136" s="129">
        <f>H2137+H2138+H2139+H2140+H2141</f>
        <v>0</v>
      </c>
    </row>
    <row r="2137" spans="1:9" ht="15.75" customHeight="1" x14ac:dyDescent="0.2">
      <c r="A2137" s="160"/>
      <c r="B2137" s="189"/>
      <c r="C2137" s="112" t="s">
        <v>503</v>
      </c>
      <c r="D2137" s="130">
        <f t="shared" si="1144"/>
        <v>17979.400000000001</v>
      </c>
      <c r="E2137" s="131">
        <v>17979.400000000001</v>
      </c>
      <c r="F2137" s="131">
        <v>0</v>
      </c>
      <c r="G2137" s="131">
        <v>0</v>
      </c>
      <c r="H2137" s="131">
        <v>0</v>
      </c>
    </row>
    <row r="2138" spans="1:9" ht="15.75" customHeight="1" x14ac:dyDescent="0.2">
      <c r="A2138" s="160"/>
      <c r="B2138" s="189"/>
      <c r="C2138" s="112" t="s">
        <v>504</v>
      </c>
      <c r="D2138" s="130">
        <f t="shared" si="1144"/>
        <v>19351.099999999999</v>
      </c>
      <c r="E2138" s="131">
        <v>19351.099999999999</v>
      </c>
      <c r="F2138" s="131">
        <v>0</v>
      </c>
      <c r="G2138" s="131">
        <v>0</v>
      </c>
      <c r="H2138" s="131">
        <v>0</v>
      </c>
    </row>
    <row r="2139" spans="1:9" ht="15.75" customHeight="1" x14ac:dyDescent="0.2">
      <c r="A2139" s="160"/>
      <c r="B2139" s="189"/>
      <c r="C2139" s="112" t="s">
        <v>505</v>
      </c>
      <c r="D2139" s="130">
        <f t="shared" si="1144"/>
        <v>15641.4</v>
      </c>
      <c r="E2139" s="60">
        <v>15641.4</v>
      </c>
      <c r="F2139" s="131">
        <v>0</v>
      </c>
      <c r="G2139" s="131">
        <v>0</v>
      </c>
      <c r="H2139" s="131">
        <v>0</v>
      </c>
    </row>
    <row r="2140" spans="1:9" ht="15.75" customHeight="1" x14ac:dyDescent="0.2">
      <c r="A2140" s="160"/>
      <c r="B2140" s="189"/>
      <c r="C2140" s="112" t="s">
        <v>506</v>
      </c>
      <c r="D2140" s="130">
        <f t="shared" si="1144"/>
        <v>3847.5</v>
      </c>
      <c r="E2140" s="60">
        <v>3847.5</v>
      </c>
      <c r="F2140" s="131">
        <v>0</v>
      </c>
      <c r="G2140" s="131">
        <v>0</v>
      </c>
      <c r="H2140" s="131">
        <v>0</v>
      </c>
    </row>
    <row r="2141" spans="1:9" ht="15.75" customHeight="1" x14ac:dyDescent="0.2">
      <c r="A2141" s="160"/>
      <c r="B2141" s="189"/>
      <c r="C2141" s="112" t="s">
        <v>507</v>
      </c>
      <c r="D2141" s="130">
        <f t="shared" si="1144"/>
        <v>3928.5</v>
      </c>
      <c r="E2141" s="60">
        <v>3928.5</v>
      </c>
      <c r="F2141" s="131">
        <v>0</v>
      </c>
      <c r="G2141" s="131">
        <v>0</v>
      </c>
      <c r="H2141" s="131">
        <v>0</v>
      </c>
    </row>
    <row r="2142" spans="1:9" s="20" customFormat="1" ht="32.450000000000003" customHeight="1" x14ac:dyDescent="0.25">
      <c r="A2142" s="1">
        <v>2</v>
      </c>
      <c r="B2142" s="197" t="s">
        <v>512</v>
      </c>
      <c r="C2142" s="197"/>
      <c r="D2142" s="197"/>
      <c r="E2142" s="197"/>
      <c r="F2142" s="197"/>
      <c r="G2142" s="197"/>
      <c r="H2142" s="197"/>
    </row>
    <row r="2143" spans="1:9" ht="32.450000000000003" customHeight="1" x14ac:dyDescent="0.2">
      <c r="A2143" s="112" t="s">
        <v>513</v>
      </c>
      <c r="B2143" s="112" t="s">
        <v>498</v>
      </c>
      <c r="C2143" s="160" t="s">
        <v>499</v>
      </c>
      <c r="D2143" s="160"/>
      <c r="E2143" s="160"/>
      <c r="F2143" s="160"/>
      <c r="G2143" s="160"/>
      <c r="H2143" s="160"/>
    </row>
    <row r="2144" spans="1:9" s="31" customFormat="1" ht="7.5" customHeight="1" x14ac:dyDescent="0.2">
      <c r="A2144" s="207" t="s">
        <v>514</v>
      </c>
      <c r="B2144" s="208" t="s">
        <v>515</v>
      </c>
      <c r="C2144" s="207" t="s">
        <v>502</v>
      </c>
      <c r="D2144" s="235">
        <f>D2156+D2162</f>
        <v>16977</v>
      </c>
      <c r="E2144" s="235">
        <f t="shared" ref="E2144:H2144" si="1145">E2156+E2162</f>
        <v>0</v>
      </c>
      <c r="F2144" s="235">
        <f t="shared" si="1145"/>
        <v>16977</v>
      </c>
      <c r="G2144" s="235">
        <f t="shared" si="1145"/>
        <v>0</v>
      </c>
      <c r="H2144" s="235">
        <f t="shared" si="1145"/>
        <v>0</v>
      </c>
    </row>
    <row r="2145" spans="1:8" s="31" customFormat="1" ht="7.5" customHeight="1" x14ac:dyDescent="0.2">
      <c r="A2145" s="207"/>
      <c r="B2145" s="208"/>
      <c r="C2145" s="207"/>
      <c r="D2145" s="236"/>
      <c r="E2145" s="236"/>
      <c r="F2145" s="236"/>
      <c r="G2145" s="236"/>
      <c r="H2145" s="236"/>
    </row>
    <row r="2146" spans="1:8" s="31" customFormat="1" ht="7.5" customHeight="1" x14ac:dyDescent="0.2">
      <c r="A2146" s="207"/>
      <c r="B2146" s="208"/>
      <c r="C2146" s="207" t="s">
        <v>503</v>
      </c>
      <c r="D2146" s="235">
        <f>D2157+D2163</f>
        <v>5659</v>
      </c>
      <c r="E2146" s="235">
        <f t="shared" ref="E2146:H2146" si="1146">E2157+E2163</f>
        <v>0</v>
      </c>
      <c r="F2146" s="235">
        <f t="shared" si="1146"/>
        <v>5659</v>
      </c>
      <c r="G2146" s="235">
        <f t="shared" si="1146"/>
        <v>0</v>
      </c>
      <c r="H2146" s="235">
        <f t="shared" si="1146"/>
        <v>0</v>
      </c>
    </row>
    <row r="2147" spans="1:8" s="31" customFormat="1" ht="7.5" customHeight="1" x14ac:dyDescent="0.2">
      <c r="A2147" s="207"/>
      <c r="B2147" s="208"/>
      <c r="C2147" s="207"/>
      <c r="D2147" s="236"/>
      <c r="E2147" s="236"/>
      <c r="F2147" s="236"/>
      <c r="G2147" s="236"/>
      <c r="H2147" s="236"/>
    </row>
    <row r="2148" spans="1:8" s="31" customFormat="1" ht="7.5" customHeight="1" x14ac:dyDescent="0.2">
      <c r="A2148" s="207"/>
      <c r="B2148" s="208"/>
      <c r="C2148" s="207" t="s">
        <v>504</v>
      </c>
      <c r="D2148" s="235">
        <f>D2158+D2164</f>
        <v>5659</v>
      </c>
      <c r="E2148" s="235">
        <f t="shared" ref="E2148:H2148" si="1147">E2158+E2164</f>
        <v>0</v>
      </c>
      <c r="F2148" s="235">
        <f t="shared" si="1147"/>
        <v>5659</v>
      </c>
      <c r="G2148" s="235">
        <f t="shared" si="1147"/>
        <v>0</v>
      </c>
      <c r="H2148" s="235">
        <f t="shared" si="1147"/>
        <v>0</v>
      </c>
    </row>
    <row r="2149" spans="1:8" s="31" customFormat="1" ht="7.5" customHeight="1" x14ac:dyDescent="0.2">
      <c r="A2149" s="207"/>
      <c r="B2149" s="208"/>
      <c r="C2149" s="207"/>
      <c r="D2149" s="236"/>
      <c r="E2149" s="236"/>
      <c r="F2149" s="236"/>
      <c r="G2149" s="236"/>
      <c r="H2149" s="236"/>
    </row>
    <row r="2150" spans="1:8" s="31" customFormat="1" ht="7.5" customHeight="1" x14ac:dyDescent="0.2">
      <c r="A2150" s="207"/>
      <c r="B2150" s="208"/>
      <c r="C2150" s="207" t="s">
        <v>505</v>
      </c>
      <c r="D2150" s="235">
        <f>D2159+D2165</f>
        <v>5659</v>
      </c>
      <c r="E2150" s="235">
        <f t="shared" ref="E2150:H2150" si="1148">E2159+E2165</f>
        <v>0</v>
      </c>
      <c r="F2150" s="235">
        <f t="shared" si="1148"/>
        <v>5659</v>
      </c>
      <c r="G2150" s="235">
        <f t="shared" si="1148"/>
        <v>0</v>
      </c>
      <c r="H2150" s="235">
        <f t="shared" si="1148"/>
        <v>0</v>
      </c>
    </row>
    <row r="2151" spans="1:8" s="31" customFormat="1" ht="7.5" customHeight="1" x14ac:dyDescent="0.2">
      <c r="A2151" s="207"/>
      <c r="B2151" s="208"/>
      <c r="C2151" s="207"/>
      <c r="D2151" s="236"/>
      <c r="E2151" s="236"/>
      <c r="F2151" s="236"/>
      <c r="G2151" s="236"/>
      <c r="H2151" s="236"/>
    </row>
    <row r="2152" spans="1:8" s="31" customFormat="1" ht="7.5" customHeight="1" x14ac:dyDescent="0.2">
      <c r="A2152" s="207"/>
      <c r="B2152" s="208"/>
      <c r="C2152" s="207" t="s">
        <v>506</v>
      </c>
      <c r="D2152" s="235">
        <f>D2160+D2166</f>
        <v>0</v>
      </c>
      <c r="E2152" s="235">
        <f t="shared" ref="E2152:H2152" si="1149">E2160+E2166</f>
        <v>0</v>
      </c>
      <c r="F2152" s="235">
        <f t="shared" si="1149"/>
        <v>0</v>
      </c>
      <c r="G2152" s="235">
        <f t="shared" si="1149"/>
        <v>0</v>
      </c>
      <c r="H2152" s="235">
        <f t="shared" si="1149"/>
        <v>0</v>
      </c>
    </row>
    <row r="2153" spans="1:8" s="31" customFormat="1" ht="7.5" customHeight="1" x14ac:dyDescent="0.2">
      <c r="A2153" s="207"/>
      <c r="B2153" s="208"/>
      <c r="C2153" s="207"/>
      <c r="D2153" s="236"/>
      <c r="E2153" s="236"/>
      <c r="F2153" s="236"/>
      <c r="G2153" s="236"/>
      <c r="H2153" s="236"/>
    </row>
    <row r="2154" spans="1:8" s="31" customFormat="1" ht="7.5" customHeight="1" x14ac:dyDescent="0.2">
      <c r="A2154" s="207"/>
      <c r="B2154" s="208"/>
      <c r="C2154" s="207" t="s">
        <v>507</v>
      </c>
      <c r="D2154" s="235">
        <f>D2161+D2167</f>
        <v>0</v>
      </c>
      <c r="E2154" s="235">
        <f t="shared" ref="E2154:H2154" si="1150">E2161+E2167</f>
        <v>0</v>
      </c>
      <c r="F2154" s="235">
        <f t="shared" si="1150"/>
        <v>0</v>
      </c>
      <c r="G2154" s="235">
        <f t="shared" si="1150"/>
        <v>0</v>
      </c>
      <c r="H2154" s="235">
        <f t="shared" si="1150"/>
        <v>0</v>
      </c>
    </row>
    <row r="2155" spans="1:8" s="31" customFormat="1" ht="7.5" customHeight="1" x14ac:dyDescent="0.2">
      <c r="A2155" s="207"/>
      <c r="B2155" s="208"/>
      <c r="C2155" s="207"/>
      <c r="D2155" s="236"/>
      <c r="E2155" s="236"/>
      <c r="F2155" s="236"/>
      <c r="G2155" s="236"/>
      <c r="H2155" s="236"/>
    </row>
    <row r="2156" spans="1:8" ht="12.75" x14ac:dyDescent="0.2">
      <c r="A2156" s="160" t="s">
        <v>516</v>
      </c>
      <c r="B2156" s="189" t="s">
        <v>517</v>
      </c>
      <c r="C2156" s="122" t="s">
        <v>502</v>
      </c>
      <c r="D2156" s="33">
        <f>E2156+F2156+G2156+H2156</f>
        <v>0</v>
      </c>
      <c r="E2156" s="32">
        <f>E2157+E2158+E2159+E2160+E2161</f>
        <v>0</v>
      </c>
      <c r="F2156" s="32">
        <f>F2157+F2158+F2159+F2160+F2161</f>
        <v>0</v>
      </c>
      <c r="G2156" s="32">
        <f>G2157+G2158+G2159+G2160+G2161</f>
        <v>0</v>
      </c>
      <c r="H2156" s="32">
        <f>H2157+H2158+H2159+H2160+H2161</f>
        <v>0</v>
      </c>
    </row>
    <row r="2157" spans="1:8" ht="12.75" x14ac:dyDescent="0.2">
      <c r="A2157" s="160"/>
      <c r="B2157" s="189"/>
      <c r="C2157" s="122" t="s">
        <v>503</v>
      </c>
      <c r="D2157" s="33">
        <f t="shared" ref="D2157:D2160" si="1151">E2157+F2157+G2157+H2157</f>
        <v>0</v>
      </c>
      <c r="E2157" s="32">
        <v>0</v>
      </c>
      <c r="F2157" s="32">
        <v>0</v>
      </c>
      <c r="G2157" s="32">
        <v>0</v>
      </c>
      <c r="H2157" s="32">
        <v>0</v>
      </c>
    </row>
    <row r="2158" spans="1:8" ht="12.75" x14ac:dyDescent="0.2">
      <c r="A2158" s="160"/>
      <c r="B2158" s="189"/>
      <c r="C2158" s="112" t="s">
        <v>504</v>
      </c>
      <c r="D2158" s="33">
        <f t="shared" si="1151"/>
        <v>0</v>
      </c>
      <c r="E2158" s="32">
        <v>0</v>
      </c>
      <c r="F2158" s="32">
        <v>0</v>
      </c>
      <c r="G2158" s="32">
        <v>0</v>
      </c>
      <c r="H2158" s="32">
        <v>0</v>
      </c>
    </row>
    <row r="2159" spans="1:8" ht="12.75" x14ac:dyDescent="0.2">
      <c r="A2159" s="160"/>
      <c r="B2159" s="189"/>
      <c r="C2159" s="112" t="s">
        <v>505</v>
      </c>
      <c r="D2159" s="33">
        <f t="shared" si="1151"/>
        <v>0</v>
      </c>
      <c r="E2159" s="32">
        <v>0</v>
      </c>
      <c r="F2159" s="32">
        <v>0</v>
      </c>
      <c r="G2159" s="32">
        <v>0</v>
      </c>
      <c r="H2159" s="32">
        <v>0</v>
      </c>
    </row>
    <row r="2160" spans="1:8" ht="12.75" x14ac:dyDescent="0.2">
      <c r="A2160" s="160"/>
      <c r="B2160" s="189"/>
      <c r="C2160" s="112" t="s">
        <v>506</v>
      </c>
      <c r="D2160" s="33">
        <f t="shared" si="1151"/>
        <v>0</v>
      </c>
      <c r="E2160" s="32">
        <v>0</v>
      </c>
      <c r="F2160" s="32">
        <v>0</v>
      </c>
      <c r="G2160" s="32">
        <v>0</v>
      </c>
      <c r="H2160" s="32">
        <v>0</v>
      </c>
    </row>
    <row r="2161" spans="1:8" ht="12.75" x14ac:dyDescent="0.2">
      <c r="A2161" s="160"/>
      <c r="B2161" s="189"/>
      <c r="C2161" s="122" t="s">
        <v>507</v>
      </c>
      <c r="D2161" s="33">
        <f>E2161+F2161+G2161+H2161</f>
        <v>0</v>
      </c>
      <c r="E2161" s="32">
        <v>0</v>
      </c>
      <c r="F2161" s="32">
        <v>0</v>
      </c>
      <c r="G2161" s="33">
        <v>0</v>
      </c>
      <c r="H2161" s="32">
        <v>0</v>
      </c>
    </row>
    <row r="2162" spans="1:8" ht="12.75" x14ac:dyDescent="0.2">
      <c r="A2162" s="160" t="s">
        <v>518</v>
      </c>
      <c r="B2162" s="189" t="s">
        <v>805</v>
      </c>
      <c r="C2162" s="122" t="s">
        <v>502</v>
      </c>
      <c r="D2162" s="130">
        <f t="shared" ref="D2162:D2166" si="1152">E2162+F2162+G2162+H2162</f>
        <v>16977</v>
      </c>
      <c r="E2162" s="33">
        <f>E2163+E2164+E2165+E2166+E2167</f>
        <v>0</v>
      </c>
      <c r="F2162" s="33">
        <f>F2163+F2164+F2165+F2166+F2167</f>
        <v>16977</v>
      </c>
      <c r="G2162" s="33">
        <f>G2163+G2164+G2165+G2166+G2167</f>
        <v>0</v>
      </c>
      <c r="H2162" s="33">
        <f>H2163+H2164+H2165+H2166+H2167</f>
        <v>0</v>
      </c>
    </row>
    <row r="2163" spans="1:8" ht="12.75" x14ac:dyDescent="0.2">
      <c r="A2163" s="160"/>
      <c r="B2163" s="189"/>
      <c r="C2163" s="122" t="s">
        <v>503</v>
      </c>
      <c r="D2163" s="130">
        <f t="shared" si="1152"/>
        <v>5659</v>
      </c>
      <c r="E2163" s="32">
        <v>0</v>
      </c>
      <c r="F2163" s="33">
        <f>5602.4+56.6</f>
        <v>5659</v>
      </c>
      <c r="G2163" s="32">
        <v>0</v>
      </c>
      <c r="H2163" s="32">
        <v>0</v>
      </c>
    </row>
    <row r="2164" spans="1:8" ht="12.75" x14ac:dyDescent="0.2">
      <c r="A2164" s="160"/>
      <c r="B2164" s="189"/>
      <c r="C2164" s="122" t="s">
        <v>504</v>
      </c>
      <c r="D2164" s="130">
        <f t="shared" si="1152"/>
        <v>5659</v>
      </c>
      <c r="E2164" s="32">
        <v>0</v>
      </c>
      <c r="F2164" s="33">
        <f>5602.4+56.6</f>
        <v>5659</v>
      </c>
      <c r="G2164" s="32">
        <v>0</v>
      </c>
      <c r="H2164" s="32">
        <v>0</v>
      </c>
    </row>
    <row r="2165" spans="1:8" ht="12.75" x14ac:dyDescent="0.2">
      <c r="A2165" s="160"/>
      <c r="B2165" s="189"/>
      <c r="C2165" s="112" t="s">
        <v>505</v>
      </c>
      <c r="D2165" s="130">
        <f t="shared" si="1152"/>
        <v>5659</v>
      </c>
      <c r="E2165" s="32">
        <v>0</v>
      </c>
      <c r="F2165" s="33">
        <f>5602.4+56.6</f>
        <v>5659</v>
      </c>
      <c r="G2165" s="32">
        <v>0</v>
      </c>
      <c r="H2165" s="32">
        <v>0</v>
      </c>
    </row>
    <row r="2166" spans="1:8" ht="12.75" x14ac:dyDescent="0.2">
      <c r="A2166" s="160"/>
      <c r="B2166" s="189"/>
      <c r="C2166" s="112" t="s">
        <v>506</v>
      </c>
      <c r="D2166" s="130">
        <f t="shared" si="1152"/>
        <v>0</v>
      </c>
      <c r="E2166" s="32">
        <v>0</v>
      </c>
      <c r="F2166" s="32">
        <v>0</v>
      </c>
      <c r="G2166" s="32">
        <v>0</v>
      </c>
      <c r="H2166" s="32">
        <v>0</v>
      </c>
    </row>
    <row r="2167" spans="1:8" ht="12.75" x14ac:dyDescent="0.2">
      <c r="A2167" s="160"/>
      <c r="B2167" s="189"/>
      <c r="C2167" s="112" t="s">
        <v>507</v>
      </c>
      <c r="D2167" s="130">
        <f>E2167+F2167+G2167+H2167</f>
        <v>0</v>
      </c>
      <c r="E2167" s="32">
        <v>0</v>
      </c>
      <c r="F2167" s="32">
        <v>0</v>
      </c>
      <c r="G2167" s="32">
        <v>0</v>
      </c>
      <c r="H2167" s="32">
        <v>0</v>
      </c>
    </row>
    <row r="2168" spans="1:8" s="20" customFormat="1" ht="32.450000000000003" customHeight="1" x14ac:dyDescent="0.25">
      <c r="A2168" s="1">
        <v>3</v>
      </c>
      <c r="B2168" s="197" t="s">
        <v>519</v>
      </c>
      <c r="C2168" s="197"/>
      <c r="D2168" s="197"/>
      <c r="E2168" s="197"/>
      <c r="F2168" s="197"/>
      <c r="G2168" s="197"/>
      <c r="H2168" s="197"/>
    </row>
    <row r="2169" spans="1:8" ht="32.450000000000003" customHeight="1" x14ac:dyDescent="0.2">
      <c r="A2169" s="112" t="s">
        <v>520</v>
      </c>
      <c r="B2169" s="112" t="s">
        <v>498</v>
      </c>
      <c r="C2169" s="160" t="s">
        <v>499</v>
      </c>
      <c r="D2169" s="160"/>
      <c r="E2169" s="160"/>
      <c r="F2169" s="160"/>
      <c r="G2169" s="160"/>
      <c r="H2169" s="160"/>
    </row>
    <row r="2170" spans="1:8" s="31" customFormat="1" ht="7.5" customHeight="1" x14ac:dyDescent="0.2">
      <c r="A2170" s="207" t="s">
        <v>521</v>
      </c>
      <c r="B2170" s="208" t="s">
        <v>522</v>
      </c>
      <c r="C2170" s="207" t="s">
        <v>502</v>
      </c>
      <c r="D2170" s="235">
        <f>E2170+F2170+G2170+H2170</f>
        <v>14600.8</v>
      </c>
      <c r="E2170" s="235">
        <f>E2173+E2176+E2179+E2182+E2185</f>
        <v>0</v>
      </c>
      <c r="F2170" s="235">
        <f>F2173+F2176+F2179+F2182+F2185</f>
        <v>14600.8</v>
      </c>
      <c r="G2170" s="235">
        <f>G2173+G2176+G2179+G2182+G2185</f>
        <v>0</v>
      </c>
      <c r="H2170" s="235">
        <f>H2173+H2176+H2179+H2182+H2185</f>
        <v>0</v>
      </c>
    </row>
    <row r="2171" spans="1:8" s="31" customFormat="1" ht="7.5" customHeight="1" x14ac:dyDescent="0.2">
      <c r="A2171" s="207"/>
      <c r="B2171" s="208"/>
      <c r="C2171" s="207"/>
      <c r="D2171" s="236"/>
      <c r="E2171" s="236"/>
      <c r="F2171" s="236"/>
      <c r="G2171" s="236"/>
      <c r="H2171" s="236"/>
    </row>
    <row r="2172" spans="1:8" s="31" customFormat="1" ht="7.5" customHeight="1" x14ac:dyDescent="0.2">
      <c r="A2172" s="207"/>
      <c r="B2172" s="208"/>
      <c r="C2172" s="207"/>
      <c r="D2172" s="236"/>
      <c r="E2172" s="236"/>
      <c r="F2172" s="236"/>
      <c r="G2172" s="236"/>
      <c r="H2172" s="236"/>
    </row>
    <row r="2173" spans="1:8" s="31" customFormat="1" ht="7.5" customHeight="1" x14ac:dyDescent="0.2">
      <c r="A2173" s="207"/>
      <c r="B2173" s="208"/>
      <c r="C2173" s="207" t="s">
        <v>503</v>
      </c>
      <c r="D2173" s="235">
        <f>D2190</f>
        <v>10432.1</v>
      </c>
      <c r="E2173" s="235">
        <f>E2190</f>
        <v>0</v>
      </c>
      <c r="F2173" s="235">
        <f>F2190</f>
        <v>10432.1</v>
      </c>
      <c r="G2173" s="235">
        <f>G2190</f>
        <v>0</v>
      </c>
      <c r="H2173" s="235">
        <f>H2190</f>
        <v>0</v>
      </c>
    </row>
    <row r="2174" spans="1:8" s="31" customFormat="1" ht="7.5" customHeight="1" x14ac:dyDescent="0.2">
      <c r="A2174" s="207"/>
      <c r="B2174" s="208"/>
      <c r="C2174" s="207"/>
      <c r="D2174" s="235"/>
      <c r="E2174" s="235"/>
      <c r="F2174" s="235"/>
      <c r="G2174" s="235"/>
      <c r="H2174" s="235"/>
    </row>
    <row r="2175" spans="1:8" s="31" customFormat="1" ht="7.5" customHeight="1" x14ac:dyDescent="0.2">
      <c r="A2175" s="207"/>
      <c r="B2175" s="208"/>
      <c r="C2175" s="207"/>
      <c r="D2175" s="235"/>
      <c r="E2175" s="235"/>
      <c r="F2175" s="235"/>
      <c r="G2175" s="235"/>
      <c r="H2175" s="235"/>
    </row>
    <row r="2176" spans="1:8" s="31" customFormat="1" ht="7.5" customHeight="1" x14ac:dyDescent="0.2">
      <c r="A2176" s="207"/>
      <c r="B2176" s="208"/>
      <c r="C2176" s="207" t="s">
        <v>504</v>
      </c>
      <c r="D2176" s="235">
        <f>D2192</f>
        <v>4168.7</v>
      </c>
      <c r="E2176" s="235">
        <f>E2192</f>
        <v>0</v>
      </c>
      <c r="F2176" s="235">
        <f>F2192</f>
        <v>4168.7</v>
      </c>
      <c r="G2176" s="235">
        <f>G2192</f>
        <v>0</v>
      </c>
      <c r="H2176" s="235">
        <f>H2192</f>
        <v>0</v>
      </c>
    </row>
    <row r="2177" spans="1:8" s="31" customFormat="1" ht="7.5" customHeight="1" x14ac:dyDescent="0.2">
      <c r="A2177" s="207"/>
      <c r="B2177" s="208"/>
      <c r="C2177" s="207"/>
      <c r="D2177" s="235"/>
      <c r="E2177" s="235"/>
      <c r="F2177" s="235"/>
      <c r="G2177" s="235"/>
      <c r="H2177" s="235"/>
    </row>
    <row r="2178" spans="1:8" s="31" customFormat="1" ht="7.5" customHeight="1" x14ac:dyDescent="0.2">
      <c r="A2178" s="207"/>
      <c r="B2178" s="208"/>
      <c r="C2178" s="207"/>
      <c r="D2178" s="235"/>
      <c r="E2178" s="235"/>
      <c r="F2178" s="235"/>
      <c r="G2178" s="235"/>
      <c r="H2178" s="235"/>
    </row>
    <row r="2179" spans="1:8" s="31" customFormat="1" ht="7.5" customHeight="1" x14ac:dyDescent="0.2">
      <c r="A2179" s="207"/>
      <c r="B2179" s="208"/>
      <c r="C2179" s="207" t="s">
        <v>505</v>
      </c>
      <c r="D2179" s="235">
        <f>D2193</f>
        <v>0</v>
      </c>
      <c r="E2179" s="235">
        <f>E2193</f>
        <v>0</v>
      </c>
      <c r="F2179" s="235">
        <f>F2193</f>
        <v>0</v>
      </c>
      <c r="G2179" s="235">
        <f>G2193</f>
        <v>0</v>
      </c>
      <c r="H2179" s="235">
        <f>H2193</f>
        <v>0</v>
      </c>
    </row>
    <row r="2180" spans="1:8" s="31" customFormat="1" ht="7.5" customHeight="1" x14ac:dyDescent="0.2">
      <c r="A2180" s="207"/>
      <c r="B2180" s="208"/>
      <c r="C2180" s="207"/>
      <c r="D2180" s="235"/>
      <c r="E2180" s="235"/>
      <c r="F2180" s="235"/>
      <c r="G2180" s="235"/>
      <c r="H2180" s="235"/>
    </row>
    <row r="2181" spans="1:8" s="31" customFormat="1" ht="7.5" customHeight="1" x14ac:dyDescent="0.2">
      <c r="A2181" s="207"/>
      <c r="B2181" s="208"/>
      <c r="C2181" s="207"/>
      <c r="D2181" s="235"/>
      <c r="E2181" s="235"/>
      <c r="F2181" s="235"/>
      <c r="G2181" s="235"/>
      <c r="H2181" s="235"/>
    </row>
    <row r="2182" spans="1:8" s="31" customFormat="1" ht="7.5" customHeight="1" x14ac:dyDescent="0.2">
      <c r="A2182" s="207"/>
      <c r="B2182" s="208"/>
      <c r="C2182" s="207" t="s">
        <v>506</v>
      </c>
      <c r="D2182" s="235">
        <f>D2194</f>
        <v>0</v>
      </c>
      <c r="E2182" s="235">
        <f>E2194</f>
        <v>0</v>
      </c>
      <c r="F2182" s="235">
        <f>F2194</f>
        <v>0</v>
      </c>
      <c r="G2182" s="235">
        <f>G2194</f>
        <v>0</v>
      </c>
      <c r="H2182" s="235">
        <f>H2194</f>
        <v>0</v>
      </c>
    </row>
    <row r="2183" spans="1:8" s="31" customFormat="1" ht="7.5" customHeight="1" x14ac:dyDescent="0.2">
      <c r="A2183" s="207"/>
      <c r="B2183" s="208"/>
      <c r="C2183" s="207"/>
      <c r="D2183" s="236"/>
      <c r="E2183" s="236"/>
      <c r="F2183" s="236"/>
      <c r="G2183" s="236"/>
      <c r="H2183" s="236"/>
    </row>
    <row r="2184" spans="1:8" s="31" customFormat="1" ht="7.5" customHeight="1" x14ac:dyDescent="0.2">
      <c r="A2184" s="207"/>
      <c r="B2184" s="208"/>
      <c r="C2184" s="207"/>
      <c r="D2184" s="236"/>
      <c r="E2184" s="236"/>
      <c r="F2184" s="236"/>
      <c r="G2184" s="236"/>
      <c r="H2184" s="236"/>
    </row>
    <row r="2185" spans="1:8" s="31" customFormat="1" ht="7.5" customHeight="1" x14ac:dyDescent="0.2">
      <c r="A2185" s="207"/>
      <c r="B2185" s="208"/>
      <c r="C2185" s="207" t="s">
        <v>507</v>
      </c>
      <c r="D2185" s="235">
        <f>D2195</f>
        <v>0</v>
      </c>
      <c r="E2185" s="235">
        <f>E2195</f>
        <v>0</v>
      </c>
      <c r="F2185" s="235">
        <f>F2195</f>
        <v>0</v>
      </c>
      <c r="G2185" s="235">
        <f>G2195</f>
        <v>0</v>
      </c>
      <c r="H2185" s="235">
        <f>H2195</f>
        <v>0</v>
      </c>
    </row>
    <row r="2186" spans="1:8" s="31" customFormat="1" ht="7.5" customHeight="1" x14ac:dyDescent="0.2">
      <c r="A2186" s="207"/>
      <c r="B2186" s="208"/>
      <c r="C2186" s="207"/>
      <c r="D2186" s="236"/>
      <c r="E2186" s="236"/>
      <c r="F2186" s="236"/>
      <c r="G2186" s="236"/>
      <c r="H2186" s="236"/>
    </row>
    <row r="2187" spans="1:8" s="31" customFormat="1" ht="7.5" customHeight="1" x14ac:dyDescent="0.2">
      <c r="A2187" s="207"/>
      <c r="B2187" s="208"/>
      <c r="C2187" s="207"/>
      <c r="D2187" s="236"/>
      <c r="E2187" s="236"/>
      <c r="F2187" s="236"/>
      <c r="G2187" s="236"/>
      <c r="H2187" s="236"/>
    </row>
    <row r="2188" spans="1:8" ht="7.5" customHeight="1" x14ac:dyDescent="0.2">
      <c r="A2188" s="160" t="s">
        <v>523</v>
      </c>
      <c r="B2188" s="189" t="s">
        <v>524</v>
      </c>
      <c r="C2188" s="240" t="s">
        <v>502</v>
      </c>
      <c r="D2188" s="238">
        <f>E2188+F2188+G2188+H2188</f>
        <v>14600.8</v>
      </c>
      <c r="E2188" s="237">
        <f>E2190+E2192+E2193+E2194+E2195</f>
        <v>0</v>
      </c>
      <c r="F2188" s="237">
        <f>F2190+F2192+F2193+F2194+F2195</f>
        <v>14600.8</v>
      </c>
      <c r="G2188" s="237">
        <f>G2190+G2192+G2193+G2194+G2195</f>
        <v>0</v>
      </c>
      <c r="H2188" s="237">
        <f>H2190+H2192+H2193+H2194+H2195</f>
        <v>0</v>
      </c>
    </row>
    <row r="2189" spans="1:8" ht="7.5" customHeight="1" x14ac:dyDescent="0.2">
      <c r="A2189" s="160"/>
      <c r="B2189" s="189"/>
      <c r="C2189" s="240"/>
      <c r="D2189" s="238"/>
      <c r="E2189" s="237"/>
      <c r="F2189" s="237"/>
      <c r="G2189" s="237"/>
      <c r="H2189" s="237"/>
    </row>
    <row r="2190" spans="1:8" ht="7.5" customHeight="1" x14ac:dyDescent="0.2">
      <c r="A2190" s="160"/>
      <c r="B2190" s="189"/>
      <c r="C2190" s="160" t="s">
        <v>503</v>
      </c>
      <c r="D2190" s="238">
        <f>E2190+F2190+G2190+H2190</f>
        <v>10432.1</v>
      </c>
      <c r="E2190" s="239">
        <v>0</v>
      </c>
      <c r="F2190" s="239">
        <v>10432.1</v>
      </c>
      <c r="G2190" s="239">
        <v>0</v>
      </c>
      <c r="H2190" s="239">
        <v>0</v>
      </c>
    </row>
    <row r="2191" spans="1:8" ht="7.5" customHeight="1" x14ac:dyDescent="0.2">
      <c r="A2191" s="160"/>
      <c r="B2191" s="189"/>
      <c r="C2191" s="160"/>
      <c r="D2191" s="238"/>
      <c r="E2191" s="239"/>
      <c r="F2191" s="239"/>
      <c r="G2191" s="239"/>
      <c r="H2191" s="239"/>
    </row>
    <row r="2192" spans="1:8" ht="15.75" customHeight="1" x14ac:dyDescent="0.2">
      <c r="A2192" s="160"/>
      <c r="B2192" s="189"/>
      <c r="C2192" s="112" t="s">
        <v>504</v>
      </c>
      <c r="D2192" s="130">
        <f t="shared" ref="D2192:D2193" si="1153">E2192+F2192+G2192+H2192</f>
        <v>4168.7</v>
      </c>
      <c r="E2192" s="131">
        <v>0</v>
      </c>
      <c r="F2192" s="131">
        <f>3990.7+178</f>
        <v>4168.7</v>
      </c>
      <c r="G2192" s="131">
        <v>0</v>
      </c>
      <c r="H2192" s="131">
        <v>0</v>
      </c>
    </row>
    <row r="2193" spans="1:8" ht="15.75" customHeight="1" x14ac:dyDescent="0.2">
      <c r="A2193" s="160"/>
      <c r="B2193" s="189"/>
      <c r="C2193" s="112" t="s">
        <v>505</v>
      </c>
      <c r="D2193" s="130">
        <f t="shared" si="1153"/>
        <v>0</v>
      </c>
      <c r="E2193" s="131">
        <v>0</v>
      </c>
      <c r="F2193" s="131">
        <v>0</v>
      </c>
      <c r="G2193" s="131">
        <v>0</v>
      </c>
      <c r="H2193" s="131">
        <v>0</v>
      </c>
    </row>
    <row r="2194" spans="1:8" ht="15.75" customHeight="1" x14ac:dyDescent="0.2">
      <c r="A2194" s="160"/>
      <c r="B2194" s="189"/>
      <c r="C2194" s="112" t="s">
        <v>506</v>
      </c>
      <c r="D2194" s="130">
        <f>E2194+F2194+G2194+H2194</f>
        <v>0</v>
      </c>
      <c r="E2194" s="131">
        <v>0</v>
      </c>
      <c r="F2194" s="131">
        <v>0</v>
      </c>
      <c r="G2194" s="131">
        <v>0</v>
      </c>
      <c r="H2194" s="131">
        <v>0</v>
      </c>
    </row>
    <row r="2195" spans="1:8" ht="15.75" customHeight="1" x14ac:dyDescent="0.2">
      <c r="A2195" s="160"/>
      <c r="B2195" s="189"/>
      <c r="C2195" s="112" t="s">
        <v>507</v>
      </c>
      <c r="D2195" s="130">
        <f>E2195+F2195+G2195+H2195</f>
        <v>0</v>
      </c>
      <c r="E2195" s="131">
        <v>0</v>
      </c>
      <c r="F2195" s="131">
        <v>0</v>
      </c>
      <c r="G2195" s="131">
        <v>0</v>
      </c>
      <c r="H2195" s="131">
        <v>0</v>
      </c>
    </row>
    <row r="2196" spans="1:8" s="20" customFormat="1" ht="32.450000000000003" customHeight="1" x14ac:dyDescent="0.25">
      <c r="A2196" s="1">
        <v>4</v>
      </c>
      <c r="B2196" s="197" t="s">
        <v>525</v>
      </c>
      <c r="C2196" s="197"/>
      <c r="D2196" s="197"/>
      <c r="E2196" s="197"/>
      <c r="F2196" s="197"/>
      <c r="G2196" s="197"/>
      <c r="H2196" s="197"/>
    </row>
    <row r="2197" spans="1:8" ht="32.450000000000003" customHeight="1" x14ac:dyDescent="0.2">
      <c r="A2197" s="112" t="s">
        <v>526</v>
      </c>
      <c r="B2197" s="112" t="s">
        <v>498</v>
      </c>
      <c r="C2197" s="160" t="s">
        <v>499</v>
      </c>
      <c r="D2197" s="160"/>
      <c r="E2197" s="160"/>
      <c r="F2197" s="160"/>
      <c r="G2197" s="160"/>
      <c r="H2197" s="160"/>
    </row>
    <row r="2198" spans="1:8" s="31" customFormat="1" ht="8.25" customHeight="1" x14ac:dyDescent="0.2">
      <c r="A2198" s="207" t="s">
        <v>527</v>
      </c>
      <c r="B2198" s="208" t="s">
        <v>528</v>
      </c>
      <c r="C2198" s="207" t="s">
        <v>502</v>
      </c>
      <c r="D2198" s="241">
        <f>E2198+F2198+G2198+H2198</f>
        <v>6509.3</v>
      </c>
      <c r="E2198" s="241">
        <f>E2201+E2204+E2207+E2210+E2213</f>
        <v>0</v>
      </c>
      <c r="F2198" s="241">
        <f>F2201+F2204+F2207+F2210+F2213</f>
        <v>6509.3</v>
      </c>
      <c r="G2198" s="241">
        <f>G2201+G2204+G2207+G2210+G2213</f>
        <v>0</v>
      </c>
      <c r="H2198" s="241">
        <f>H2201+H2204+H2207+H2210+H2213</f>
        <v>0</v>
      </c>
    </row>
    <row r="2199" spans="1:8" s="31" customFormat="1" ht="8.25" customHeight="1" x14ac:dyDescent="0.2">
      <c r="A2199" s="207"/>
      <c r="B2199" s="208"/>
      <c r="C2199" s="207"/>
      <c r="D2199" s="242"/>
      <c r="E2199" s="242"/>
      <c r="F2199" s="242"/>
      <c r="G2199" s="242"/>
      <c r="H2199" s="242"/>
    </row>
    <row r="2200" spans="1:8" s="31" customFormat="1" ht="8.25" customHeight="1" x14ac:dyDescent="0.2">
      <c r="A2200" s="207"/>
      <c r="B2200" s="208"/>
      <c r="C2200" s="207"/>
      <c r="D2200" s="242"/>
      <c r="E2200" s="242"/>
      <c r="F2200" s="242"/>
      <c r="G2200" s="242"/>
      <c r="H2200" s="242"/>
    </row>
    <row r="2201" spans="1:8" s="31" customFormat="1" ht="8.25" customHeight="1" x14ac:dyDescent="0.2">
      <c r="A2201" s="207"/>
      <c r="B2201" s="208"/>
      <c r="C2201" s="207" t="s">
        <v>503</v>
      </c>
      <c r="D2201" s="241">
        <f t="shared" ref="D2201" si="1154">E2201+F2201+G2201+H2201</f>
        <v>6509.3</v>
      </c>
      <c r="E2201" s="241">
        <f>E2218</f>
        <v>0</v>
      </c>
      <c r="F2201" s="241">
        <f>F2218</f>
        <v>6509.3</v>
      </c>
      <c r="G2201" s="241">
        <f>G2218</f>
        <v>0</v>
      </c>
      <c r="H2201" s="241">
        <f>H2218</f>
        <v>0</v>
      </c>
    </row>
    <row r="2202" spans="1:8" s="31" customFormat="1" ht="8.25" customHeight="1" x14ac:dyDescent="0.2">
      <c r="A2202" s="207"/>
      <c r="B2202" s="208"/>
      <c r="C2202" s="207"/>
      <c r="D2202" s="242"/>
      <c r="E2202" s="242"/>
      <c r="F2202" s="242"/>
      <c r="G2202" s="242"/>
      <c r="H2202" s="242"/>
    </row>
    <row r="2203" spans="1:8" s="31" customFormat="1" ht="8.25" customHeight="1" x14ac:dyDescent="0.2">
      <c r="A2203" s="207"/>
      <c r="B2203" s="208"/>
      <c r="C2203" s="207"/>
      <c r="D2203" s="242"/>
      <c r="E2203" s="242"/>
      <c r="F2203" s="242"/>
      <c r="G2203" s="242"/>
      <c r="H2203" s="242"/>
    </row>
    <row r="2204" spans="1:8" s="31" customFormat="1" ht="8.25" customHeight="1" x14ac:dyDescent="0.2">
      <c r="A2204" s="207"/>
      <c r="B2204" s="208"/>
      <c r="C2204" s="207" t="s">
        <v>504</v>
      </c>
      <c r="D2204" s="241">
        <f t="shared" ref="D2204" si="1155">E2204+F2204+G2204+H2204</f>
        <v>0</v>
      </c>
      <c r="E2204" s="241">
        <f>E2220</f>
        <v>0</v>
      </c>
      <c r="F2204" s="241">
        <f>F2220</f>
        <v>0</v>
      </c>
      <c r="G2204" s="241">
        <f>G2220</f>
        <v>0</v>
      </c>
      <c r="H2204" s="241">
        <f>H2220</f>
        <v>0</v>
      </c>
    </row>
    <row r="2205" spans="1:8" s="31" customFormat="1" ht="8.25" customHeight="1" x14ac:dyDescent="0.2">
      <c r="A2205" s="207"/>
      <c r="B2205" s="208"/>
      <c r="C2205" s="207"/>
      <c r="D2205" s="242"/>
      <c r="E2205" s="242"/>
      <c r="F2205" s="242"/>
      <c r="G2205" s="242"/>
      <c r="H2205" s="242"/>
    </row>
    <row r="2206" spans="1:8" s="31" customFormat="1" ht="8.25" customHeight="1" x14ac:dyDescent="0.2">
      <c r="A2206" s="207"/>
      <c r="B2206" s="208"/>
      <c r="C2206" s="207"/>
      <c r="D2206" s="242"/>
      <c r="E2206" s="242"/>
      <c r="F2206" s="242"/>
      <c r="G2206" s="242"/>
      <c r="H2206" s="242"/>
    </row>
    <row r="2207" spans="1:8" s="31" customFormat="1" ht="8.25" customHeight="1" x14ac:dyDescent="0.2">
      <c r="A2207" s="207"/>
      <c r="B2207" s="208"/>
      <c r="C2207" s="207" t="s">
        <v>505</v>
      </c>
      <c r="D2207" s="241">
        <f t="shared" ref="D2207" si="1156">E2207+F2207+G2207+H2207</f>
        <v>0</v>
      </c>
      <c r="E2207" s="241">
        <f>E2222</f>
        <v>0</v>
      </c>
      <c r="F2207" s="241">
        <f>F2222</f>
        <v>0</v>
      </c>
      <c r="G2207" s="241">
        <f>G2222</f>
        <v>0</v>
      </c>
      <c r="H2207" s="241">
        <f>H2222</f>
        <v>0</v>
      </c>
    </row>
    <row r="2208" spans="1:8" s="31" customFormat="1" ht="8.25" customHeight="1" x14ac:dyDescent="0.2">
      <c r="A2208" s="207"/>
      <c r="B2208" s="208"/>
      <c r="C2208" s="207"/>
      <c r="D2208" s="242"/>
      <c r="E2208" s="242"/>
      <c r="F2208" s="242"/>
      <c r="G2208" s="242"/>
      <c r="H2208" s="242"/>
    </row>
    <row r="2209" spans="1:8" s="31" customFormat="1" ht="8.25" customHeight="1" x14ac:dyDescent="0.2">
      <c r="A2209" s="207"/>
      <c r="B2209" s="208"/>
      <c r="C2209" s="207"/>
      <c r="D2209" s="242"/>
      <c r="E2209" s="242"/>
      <c r="F2209" s="242"/>
      <c r="G2209" s="242"/>
      <c r="H2209" s="242"/>
    </row>
    <row r="2210" spans="1:8" s="31" customFormat="1" ht="8.25" customHeight="1" x14ac:dyDescent="0.2">
      <c r="A2210" s="207"/>
      <c r="B2210" s="208"/>
      <c r="C2210" s="207" t="s">
        <v>506</v>
      </c>
      <c r="D2210" s="241">
        <f t="shared" ref="D2210" si="1157">E2210+F2210+G2210+H2210</f>
        <v>0</v>
      </c>
      <c r="E2210" s="241">
        <f>E2224</f>
        <v>0</v>
      </c>
      <c r="F2210" s="241">
        <f>F2224</f>
        <v>0</v>
      </c>
      <c r="G2210" s="241">
        <f>G2224</f>
        <v>0</v>
      </c>
      <c r="H2210" s="241">
        <f>H2224</f>
        <v>0</v>
      </c>
    </row>
    <row r="2211" spans="1:8" s="31" customFormat="1" ht="8.25" customHeight="1" x14ac:dyDescent="0.2">
      <c r="A2211" s="207"/>
      <c r="B2211" s="208"/>
      <c r="C2211" s="207"/>
      <c r="D2211" s="242"/>
      <c r="E2211" s="242"/>
      <c r="F2211" s="242"/>
      <c r="G2211" s="242"/>
      <c r="H2211" s="242"/>
    </row>
    <row r="2212" spans="1:8" s="31" customFormat="1" ht="8.25" customHeight="1" x14ac:dyDescent="0.2">
      <c r="A2212" s="207"/>
      <c r="B2212" s="208"/>
      <c r="C2212" s="207"/>
      <c r="D2212" s="242"/>
      <c r="E2212" s="242"/>
      <c r="F2212" s="242"/>
      <c r="G2212" s="242"/>
      <c r="H2212" s="242"/>
    </row>
    <row r="2213" spans="1:8" s="31" customFormat="1" ht="8.25" customHeight="1" x14ac:dyDescent="0.2">
      <c r="A2213" s="207"/>
      <c r="B2213" s="208"/>
      <c r="C2213" s="207" t="s">
        <v>507</v>
      </c>
      <c r="D2213" s="241">
        <f>E2213+F2213+G2213+H2213</f>
        <v>0</v>
      </c>
      <c r="E2213" s="241">
        <f>E2226</f>
        <v>0</v>
      </c>
      <c r="F2213" s="241">
        <f>F2226</f>
        <v>0</v>
      </c>
      <c r="G2213" s="241">
        <f>G2226</f>
        <v>0</v>
      </c>
      <c r="H2213" s="241">
        <f>H2226</f>
        <v>0</v>
      </c>
    </row>
    <row r="2214" spans="1:8" s="31" customFormat="1" ht="8.25" customHeight="1" x14ac:dyDescent="0.2">
      <c r="A2214" s="207"/>
      <c r="B2214" s="208"/>
      <c r="C2214" s="207"/>
      <c r="D2214" s="242"/>
      <c r="E2214" s="242"/>
      <c r="F2214" s="242"/>
      <c r="G2214" s="242"/>
      <c r="H2214" s="242"/>
    </row>
    <row r="2215" spans="1:8" s="31" customFormat="1" ht="8.25" customHeight="1" x14ac:dyDescent="0.2">
      <c r="A2215" s="207"/>
      <c r="B2215" s="208"/>
      <c r="C2215" s="207"/>
      <c r="D2215" s="242"/>
      <c r="E2215" s="242"/>
      <c r="F2215" s="242"/>
      <c r="G2215" s="242"/>
      <c r="H2215" s="242"/>
    </row>
    <row r="2216" spans="1:8" ht="8.25" customHeight="1" x14ac:dyDescent="0.2">
      <c r="A2216" s="160" t="s">
        <v>529</v>
      </c>
      <c r="B2216" s="189" t="s">
        <v>530</v>
      </c>
      <c r="C2216" s="209" t="s">
        <v>502</v>
      </c>
      <c r="D2216" s="243">
        <f>D2218+D2220+D2222+D2224+D2226</f>
        <v>6509.3</v>
      </c>
      <c r="E2216" s="243">
        <f>E2218+E2220+E2222+E2224+E2226</f>
        <v>0</v>
      </c>
      <c r="F2216" s="243">
        <f>F2218+F2220+F2222+F2224+F2226</f>
        <v>6509.3</v>
      </c>
      <c r="G2216" s="243">
        <f>G2218+G2220+G2222+G2224+G2226</f>
        <v>0</v>
      </c>
      <c r="H2216" s="243">
        <f>H2218+H2220+H2222+H2224+H2226</f>
        <v>0</v>
      </c>
    </row>
    <row r="2217" spans="1:8" ht="8.25" customHeight="1" x14ac:dyDescent="0.2">
      <c r="A2217" s="160"/>
      <c r="B2217" s="189"/>
      <c r="C2217" s="209"/>
      <c r="D2217" s="244"/>
      <c r="E2217" s="244"/>
      <c r="F2217" s="244"/>
      <c r="G2217" s="244"/>
      <c r="H2217" s="244"/>
    </row>
    <row r="2218" spans="1:8" ht="8.25" customHeight="1" x14ac:dyDescent="0.2">
      <c r="A2218" s="160"/>
      <c r="B2218" s="189"/>
      <c r="C2218" s="160" t="s">
        <v>503</v>
      </c>
      <c r="D2218" s="245">
        <f t="shared" ref="D2218" si="1158">E2218+F2218+G2218+H2218</f>
        <v>6509.3</v>
      </c>
      <c r="E2218" s="246">
        <v>0</v>
      </c>
      <c r="F2218" s="246">
        <v>6509.3</v>
      </c>
      <c r="G2218" s="246">
        <v>0</v>
      </c>
      <c r="H2218" s="246">
        <v>0</v>
      </c>
    </row>
    <row r="2219" spans="1:8" ht="8.25" customHeight="1" x14ac:dyDescent="0.2">
      <c r="A2219" s="160"/>
      <c r="B2219" s="189"/>
      <c r="C2219" s="160"/>
      <c r="D2219" s="245"/>
      <c r="E2219" s="247"/>
      <c r="F2219" s="246"/>
      <c r="G2219" s="246"/>
      <c r="H2219" s="246"/>
    </row>
    <row r="2220" spans="1:8" ht="8.25" customHeight="1" x14ac:dyDescent="0.2">
      <c r="A2220" s="160"/>
      <c r="B2220" s="189"/>
      <c r="C2220" s="160" t="s">
        <v>504</v>
      </c>
      <c r="D2220" s="245">
        <f t="shared" ref="D2220" si="1159">E2220+F2220+G2220+H2220</f>
        <v>0</v>
      </c>
      <c r="E2220" s="246">
        <v>0</v>
      </c>
      <c r="F2220" s="246">
        <v>0</v>
      </c>
      <c r="G2220" s="246">
        <v>0</v>
      </c>
      <c r="H2220" s="246">
        <v>0</v>
      </c>
    </row>
    <row r="2221" spans="1:8" ht="8.25" customHeight="1" x14ac:dyDescent="0.2">
      <c r="A2221" s="160"/>
      <c r="B2221" s="189"/>
      <c r="C2221" s="160"/>
      <c r="D2221" s="245"/>
      <c r="E2221" s="247"/>
      <c r="F2221" s="246"/>
      <c r="G2221" s="246"/>
      <c r="H2221" s="246"/>
    </row>
    <row r="2222" spans="1:8" ht="8.25" customHeight="1" x14ac:dyDescent="0.2">
      <c r="A2222" s="160"/>
      <c r="B2222" s="189"/>
      <c r="C2222" s="160" t="s">
        <v>505</v>
      </c>
      <c r="D2222" s="245">
        <f t="shared" ref="D2222" si="1160">E2222+F2222+G2222+H2222</f>
        <v>0</v>
      </c>
      <c r="E2222" s="246">
        <v>0</v>
      </c>
      <c r="F2222" s="246">
        <v>0</v>
      </c>
      <c r="G2222" s="246">
        <v>0</v>
      </c>
      <c r="H2222" s="246">
        <v>0</v>
      </c>
    </row>
    <row r="2223" spans="1:8" ht="8.25" customHeight="1" x14ac:dyDescent="0.2">
      <c r="A2223" s="160"/>
      <c r="B2223" s="189"/>
      <c r="C2223" s="160"/>
      <c r="D2223" s="245"/>
      <c r="E2223" s="247"/>
      <c r="F2223" s="246"/>
      <c r="G2223" s="246"/>
      <c r="H2223" s="246"/>
    </row>
    <row r="2224" spans="1:8" ht="8.25" customHeight="1" x14ac:dyDescent="0.2">
      <c r="A2224" s="160"/>
      <c r="B2224" s="189"/>
      <c r="C2224" s="160" t="s">
        <v>506</v>
      </c>
      <c r="D2224" s="245">
        <f t="shared" ref="D2224" si="1161">E2224+F2224+G2224+H2224</f>
        <v>0</v>
      </c>
      <c r="E2224" s="246">
        <v>0</v>
      </c>
      <c r="F2224" s="246">
        <v>0</v>
      </c>
      <c r="G2224" s="246">
        <v>0</v>
      </c>
      <c r="H2224" s="246">
        <v>0</v>
      </c>
    </row>
    <row r="2225" spans="1:8" ht="8.25" customHeight="1" x14ac:dyDescent="0.2">
      <c r="A2225" s="160"/>
      <c r="B2225" s="189"/>
      <c r="C2225" s="160"/>
      <c r="D2225" s="245"/>
      <c r="E2225" s="247"/>
      <c r="F2225" s="246"/>
      <c r="G2225" s="246"/>
      <c r="H2225" s="246"/>
    </row>
    <row r="2226" spans="1:8" ht="8.25" customHeight="1" x14ac:dyDescent="0.2">
      <c r="A2226" s="160"/>
      <c r="B2226" s="189"/>
      <c r="C2226" s="160" t="s">
        <v>507</v>
      </c>
      <c r="D2226" s="245">
        <f>E2226+F2226+G2226+H2226</f>
        <v>0</v>
      </c>
      <c r="E2226" s="246">
        <v>0</v>
      </c>
      <c r="F2226" s="246">
        <v>0</v>
      </c>
      <c r="G2226" s="246">
        <v>0</v>
      </c>
      <c r="H2226" s="246">
        <v>0</v>
      </c>
    </row>
    <row r="2227" spans="1:8" ht="8.25" customHeight="1" x14ac:dyDescent="0.2">
      <c r="A2227" s="160"/>
      <c r="B2227" s="189"/>
      <c r="C2227" s="160"/>
      <c r="D2227" s="245"/>
      <c r="E2227" s="247"/>
      <c r="F2227" s="246"/>
      <c r="G2227" s="246"/>
      <c r="H2227" s="246"/>
    </row>
    <row r="2228" spans="1:8" s="20" customFormat="1" ht="32.450000000000003" customHeight="1" x14ac:dyDescent="0.25">
      <c r="A2228" s="1" t="s">
        <v>540</v>
      </c>
      <c r="B2228" s="197" t="s">
        <v>726</v>
      </c>
      <c r="C2228" s="197"/>
      <c r="D2228" s="197"/>
      <c r="E2228" s="197"/>
      <c r="F2228" s="197"/>
      <c r="G2228" s="197"/>
      <c r="H2228" s="197"/>
    </row>
    <row r="2229" spans="1:8" ht="32.450000000000003" customHeight="1" x14ac:dyDescent="0.2">
      <c r="A2229" s="112" t="s">
        <v>436</v>
      </c>
      <c r="B2229" s="112" t="s">
        <v>498</v>
      </c>
      <c r="C2229" s="160" t="s">
        <v>499</v>
      </c>
      <c r="D2229" s="160"/>
      <c r="E2229" s="160"/>
      <c r="F2229" s="160"/>
      <c r="G2229" s="160"/>
      <c r="H2229" s="160"/>
    </row>
    <row r="2230" spans="1:8" s="30" customFormat="1" ht="5.25" customHeight="1" x14ac:dyDescent="0.2">
      <c r="A2230" s="248" t="s">
        <v>459</v>
      </c>
      <c r="B2230" s="249" t="s">
        <v>727</v>
      </c>
      <c r="C2230" s="207" t="s">
        <v>502</v>
      </c>
      <c r="D2230" s="241">
        <f>E2230+F2230+G2230+H2230</f>
        <v>995</v>
      </c>
      <c r="E2230" s="241">
        <f>E2233+E2236+E2239+E2242+E2245</f>
        <v>0</v>
      </c>
      <c r="F2230" s="241">
        <f>F2233+F2236+F2239+F2242+F2245</f>
        <v>995</v>
      </c>
      <c r="G2230" s="241">
        <f>G2233+G2236+G2239+G2242+G2245</f>
        <v>0</v>
      </c>
      <c r="H2230" s="241">
        <f>H2233+H2236+H2239+H2242+H2245</f>
        <v>0</v>
      </c>
    </row>
    <row r="2231" spans="1:8" s="30" customFormat="1" ht="5.25" customHeight="1" x14ac:dyDescent="0.2">
      <c r="A2231" s="248"/>
      <c r="B2231" s="249"/>
      <c r="C2231" s="207"/>
      <c r="D2231" s="242"/>
      <c r="E2231" s="242"/>
      <c r="F2231" s="242"/>
      <c r="G2231" s="242"/>
      <c r="H2231" s="242"/>
    </row>
    <row r="2232" spans="1:8" s="30" customFormat="1" ht="5.25" customHeight="1" x14ac:dyDescent="0.2">
      <c r="A2232" s="248"/>
      <c r="B2232" s="249"/>
      <c r="C2232" s="207"/>
      <c r="D2232" s="242"/>
      <c r="E2232" s="242"/>
      <c r="F2232" s="242"/>
      <c r="G2232" s="242"/>
      <c r="H2232" s="242"/>
    </row>
    <row r="2233" spans="1:8" s="30" customFormat="1" ht="5.25" customHeight="1" x14ac:dyDescent="0.2">
      <c r="A2233" s="248"/>
      <c r="B2233" s="249"/>
      <c r="C2233" s="207" t="s">
        <v>503</v>
      </c>
      <c r="D2233" s="241">
        <f>E2233+F2233+G2233+H2233</f>
        <v>0</v>
      </c>
      <c r="E2233" s="241">
        <f>E2250</f>
        <v>0</v>
      </c>
      <c r="F2233" s="241">
        <f>F2250</f>
        <v>0</v>
      </c>
      <c r="G2233" s="241">
        <f>G2250</f>
        <v>0</v>
      </c>
      <c r="H2233" s="241">
        <f>H2250</f>
        <v>0</v>
      </c>
    </row>
    <row r="2234" spans="1:8" s="30" customFormat="1" ht="5.25" customHeight="1" x14ac:dyDescent="0.2">
      <c r="A2234" s="248"/>
      <c r="B2234" s="249"/>
      <c r="C2234" s="207"/>
      <c r="D2234" s="242"/>
      <c r="E2234" s="242"/>
      <c r="F2234" s="242"/>
      <c r="G2234" s="242"/>
      <c r="H2234" s="242"/>
    </row>
    <row r="2235" spans="1:8" s="30" customFormat="1" ht="5.25" customHeight="1" x14ac:dyDescent="0.2">
      <c r="A2235" s="248"/>
      <c r="B2235" s="249"/>
      <c r="C2235" s="207"/>
      <c r="D2235" s="242"/>
      <c r="E2235" s="242"/>
      <c r="F2235" s="242"/>
      <c r="G2235" s="242"/>
      <c r="H2235" s="242"/>
    </row>
    <row r="2236" spans="1:8" s="30" customFormat="1" ht="5.25" customHeight="1" x14ac:dyDescent="0.2">
      <c r="A2236" s="248"/>
      <c r="B2236" s="249"/>
      <c r="C2236" s="207" t="s">
        <v>504</v>
      </c>
      <c r="D2236" s="241">
        <f>E2236+F2236+G2236+H2236</f>
        <v>995</v>
      </c>
      <c r="E2236" s="241">
        <f>E2252</f>
        <v>0</v>
      </c>
      <c r="F2236" s="241">
        <f>F2252</f>
        <v>995</v>
      </c>
      <c r="G2236" s="241">
        <f>G2252</f>
        <v>0</v>
      </c>
      <c r="H2236" s="241">
        <f>H2252</f>
        <v>0</v>
      </c>
    </row>
    <row r="2237" spans="1:8" s="30" customFormat="1" ht="5.25" customHeight="1" x14ac:dyDescent="0.2">
      <c r="A2237" s="248"/>
      <c r="B2237" s="249"/>
      <c r="C2237" s="207"/>
      <c r="D2237" s="242"/>
      <c r="E2237" s="242"/>
      <c r="F2237" s="242"/>
      <c r="G2237" s="242"/>
      <c r="H2237" s="242"/>
    </row>
    <row r="2238" spans="1:8" s="30" customFormat="1" ht="5.25" customHeight="1" x14ac:dyDescent="0.2">
      <c r="A2238" s="248"/>
      <c r="B2238" s="249"/>
      <c r="C2238" s="207"/>
      <c r="D2238" s="242"/>
      <c r="E2238" s="242"/>
      <c r="F2238" s="242"/>
      <c r="G2238" s="242"/>
      <c r="H2238" s="242"/>
    </row>
    <row r="2239" spans="1:8" s="30" customFormat="1" ht="5.25" customHeight="1" x14ac:dyDescent="0.2">
      <c r="A2239" s="248"/>
      <c r="B2239" s="249"/>
      <c r="C2239" s="207" t="s">
        <v>505</v>
      </c>
      <c r="D2239" s="241">
        <f>E2239+F2239+G2239+H2239</f>
        <v>0</v>
      </c>
      <c r="E2239" s="241">
        <f>E2254</f>
        <v>0</v>
      </c>
      <c r="F2239" s="241">
        <f>F2254</f>
        <v>0</v>
      </c>
      <c r="G2239" s="241">
        <f>G2254</f>
        <v>0</v>
      </c>
      <c r="H2239" s="241">
        <f>H2254</f>
        <v>0</v>
      </c>
    </row>
    <row r="2240" spans="1:8" s="30" customFormat="1" ht="5.25" customHeight="1" x14ac:dyDescent="0.2">
      <c r="A2240" s="248"/>
      <c r="B2240" s="249"/>
      <c r="C2240" s="207"/>
      <c r="D2240" s="242"/>
      <c r="E2240" s="242"/>
      <c r="F2240" s="242"/>
      <c r="G2240" s="242"/>
      <c r="H2240" s="242"/>
    </row>
    <row r="2241" spans="1:8" s="30" customFormat="1" ht="5.25" customHeight="1" x14ac:dyDescent="0.2">
      <c r="A2241" s="248"/>
      <c r="B2241" s="249"/>
      <c r="C2241" s="207"/>
      <c r="D2241" s="242"/>
      <c r="E2241" s="242"/>
      <c r="F2241" s="242"/>
      <c r="G2241" s="242"/>
      <c r="H2241" s="242"/>
    </row>
    <row r="2242" spans="1:8" s="30" customFormat="1" ht="5.25" customHeight="1" x14ac:dyDescent="0.2">
      <c r="A2242" s="248"/>
      <c r="B2242" s="249"/>
      <c r="C2242" s="207" t="s">
        <v>506</v>
      </c>
      <c r="D2242" s="241">
        <f>E2242+F2242+G2242+H2242</f>
        <v>0</v>
      </c>
      <c r="E2242" s="241">
        <f>E2256</f>
        <v>0</v>
      </c>
      <c r="F2242" s="241">
        <f>F2256</f>
        <v>0</v>
      </c>
      <c r="G2242" s="241">
        <f>G2256</f>
        <v>0</v>
      </c>
      <c r="H2242" s="241">
        <f>H2256</f>
        <v>0</v>
      </c>
    </row>
    <row r="2243" spans="1:8" s="30" customFormat="1" ht="5.25" customHeight="1" x14ac:dyDescent="0.2">
      <c r="A2243" s="248"/>
      <c r="B2243" s="249"/>
      <c r="C2243" s="207"/>
      <c r="D2243" s="242"/>
      <c r="E2243" s="242"/>
      <c r="F2243" s="242"/>
      <c r="G2243" s="242"/>
      <c r="H2243" s="242"/>
    </row>
    <row r="2244" spans="1:8" s="30" customFormat="1" ht="5.25" customHeight="1" x14ac:dyDescent="0.2">
      <c r="A2244" s="248"/>
      <c r="B2244" s="249"/>
      <c r="C2244" s="207"/>
      <c r="D2244" s="242"/>
      <c r="E2244" s="242"/>
      <c r="F2244" s="242"/>
      <c r="G2244" s="242"/>
      <c r="H2244" s="242"/>
    </row>
    <row r="2245" spans="1:8" s="30" customFormat="1" ht="5.25" customHeight="1" x14ac:dyDescent="0.2">
      <c r="A2245" s="248"/>
      <c r="B2245" s="249"/>
      <c r="C2245" s="248" t="s">
        <v>507</v>
      </c>
      <c r="D2245" s="250">
        <f>E2245+F2245+G2245+H2245</f>
        <v>0</v>
      </c>
      <c r="E2245" s="250">
        <f>E2258</f>
        <v>0</v>
      </c>
      <c r="F2245" s="250">
        <f>F2258</f>
        <v>0</v>
      </c>
      <c r="G2245" s="250">
        <f>G2258</f>
        <v>0</v>
      </c>
      <c r="H2245" s="250">
        <f>H2258</f>
        <v>0</v>
      </c>
    </row>
    <row r="2246" spans="1:8" s="30" customFormat="1" ht="5.25" customHeight="1" x14ac:dyDescent="0.2">
      <c r="A2246" s="248"/>
      <c r="B2246" s="249"/>
      <c r="C2246" s="248"/>
      <c r="D2246" s="251"/>
      <c r="E2246" s="251"/>
      <c r="F2246" s="251"/>
      <c r="G2246" s="251"/>
      <c r="H2246" s="251"/>
    </row>
    <row r="2247" spans="1:8" ht="5.25" customHeight="1" x14ac:dyDescent="0.2">
      <c r="A2247" s="248"/>
      <c r="B2247" s="249"/>
      <c r="C2247" s="248"/>
      <c r="D2247" s="251"/>
      <c r="E2247" s="251"/>
      <c r="F2247" s="251"/>
      <c r="G2247" s="251"/>
      <c r="H2247" s="251"/>
    </row>
    <row r="2248" spans="1:8" s="44" customFormat="1" ht="7.5" customHeight="1" x14ac:dyDescent="0.2">
      <c r="A2248" s="160" t="s">
        <v>438</v>
      </c>
      <c r="B2248" s="189" t="s">
        <v>1033</v>
      </c>
      <c r="C2248" s="254" t="s">
        <v>502</v>
      </c>
      <c r="D2248" s="252">
        <f>D2250+D2252+D2254+D2256+D2258</f>
        <v>995</v>
      </c>
      <c r="E2248" s="252">
        <f>E2250+E2252+E2254+E2256+E2258</f>
        <v>0</v>
      </c>
      <c r="F2248" s="252">
        <f>F2250+F2252+F2254+F2256+F2258</f>
        <v>995</v>
      </c>
      <c r="G2248" s="252">
        <f>G2250+G2252+G2254+G2256+G2258</f>
        <v>0</v>
      </c>
      <c r="H2248" s="252">
        <f>H2250+H2252+H2254+H2256+H2258</f>
        <v>0</v>
      </c>
    </row>
    <row r="2249" spans="1:8" s="44" customFormat="1" ht="7.5" customHeight="1" x14ac:dyDescent="0.2">
      <c r="A2249" s="160"/>
      <c r="B2249" s="189"/>
      <c r="C2249" s="254"/>
      <c r="D2249" s="253"/>
      <c r="E2249" s="253"/>
      <c r="F2249" s="253"/>
      <c r="G2249" s="253"/>
      <c r="H2249" s="253"/>
    </row>
    <row r="2250" spans="1:8" ht="7.5" customHeight="1" x14ac:dyDescent="0.2">
      <c r="A2250" s="160"/>
      <c r="B2250" s="189"/>
      <c r="C2250" s="160" t="s">
        <v>503</v>
      </c>
      <c r="D2250" s="245">
        <f t="shared" ref="D2250" si="1162">E2250+F2250+G2250+H2250</f>
        <v>0</v>
      </c>
      <c r="E2250" s="246">
        <v>0</v>
      </c>
      <c r="F2250" s="246">
        <v>0</v>
      </c>
      <c r="G2250" s="246">
        <v>0</v>
      </c>
      <c r="H2250" s="246">
        <v>0</v>
      </c>
    </row>
    <row r="2251" spans="1:8" ht="7.5" customHeight="1" x14ac:dyDescent="0.2">
      <c r="A2251" s="160"/>
      <c r="B2251" s="189"/>
      <c r="C2251" s="160"/>
      <c r="D2251" s="245"/>
      <c r="E2251" s="247"/>
      <c r="F2251" s="246"/>
      <c r="G2251" s="246"/>
      <c r="H2251" s="246"/>
    </row>
    <row r="2252" spans="1:8" ht="7.5" customHeight="1" x14ac:dyDescent="0.2">
      <c r="A2252" s="160"/>
      <c r="B2252" s="189"/>
      <c r="C2252" s="160" t="s">
        <v>504</v>
      </c>
      <c r="D2252" s="245">
        <f t="shared" ref="D2252" si="1163">E2252+F2252+G2252+H2252</f>
        <v>995</v>
      </c>
      <c r="E2252" s="246">
        <v>0</v>
      </c>
      <c r="F2252" s="246">
        <v>995</v>
      </c>
      <c r="G2252" s="246">
        <v>0</v>
      </c>
      <c r="H2252" s="246">
        <v>0</v>
      </c>
    </row>
    <row r="2253" spans="1:8" ht="7.5" customHeight="1" x14ac:dyDescent="0.2">
      <c r="A2253" s="160"/>
      <c r="B2253" s="189"/>
      <c r="C2253" s="160"/>
      <c r="D2253" s="245"/>
      <c r="E2253" s="247"/>
      <c r="F2253" s="246"/>
      <c r="G2253" s="246"/>
      <c r="H2253" s="246"/>
    </row>
    <row r="2254" spans="1:8" ht="7.5" customHeight="1" x14ac:dyDescent="0.2">
      <c r="A2254" s="160"/>
      <c r="B2254" s="189"/>
      <c r="C2254" s="160" t="s">
        <v>505</v>
      </c>
      <c r="D2254" s="245">
        <f t="shared" ref="D2254" si="1164">E2254+F2254+G2254+H2254</f>
        <v>0</v>
      </c>
      <c r="E2254" s="246">
        <v>0</v>
      </c>
      <c r="F2254" s="246">
        <v>0</v>
      </c>
      <c r="G2254" s="246">
        <v>0</v>
      </c>
      <c r="H2254" s="246">
        <v>0</v>
      </c>
    </row>
    <row r="2255" spans="1:8" ht="7.5" customHeight="1" x14ac:dyDescent="0.2">
      <c r="A2255" s="160"/>
      <c r="B2255" s="189"/>
      <c r="C2255" s="160"/>
      <c r="D2255" s="245"/>
      <c r="E2255" s="247"/>
      <c r="F2255" s="246"/>
      <c r="G2255" s="246"/>
      <c r="H2255" s="246"/>
    </row>
    <row r="2256" spans="1:8" ht="7.5" customHeight="1" x14ac:dyDescent="0.2">
      <c r="A2256" s="160"/>
      <c r="B2256" s="189"/>
      <c r="C2256" s="160" t="s">
        <v>506</v>
      </c>
      <c r="D2256" s="245">
        <f t="shared" ref="D2256" si="1165">E2256+F2256+G2256+H2256</f>
        <v>0</v>
      </c>
      <c r="E2256" s="246">
        <v>0</v>
      </c>
      <c r="F2256" s="246">
        <v>0</v>
      </c>
      <c r="G2256" s="246">
        <v>0</v>
      </c>
      <c r="H2256" s="246">
        <v>0</v>
      </c>
    </row>
    <row r="2257" spans="1:8" ht="7.5" customHeight="1" x14ac:dyDescent="0.2">
      <c r="A2257" s="160"/>
      <c r="B2257" s="189"/>
      <c r="C2257" s="160"/>
      <c r="D2257" s="245"/>
      <c r="E2257" s="247"/>
      <c r="F2257" s="246"/>
      <c r="G2257" s="246"/>
      <c r="H2257" s="246"/>
    </row>
    <row r="2258" spans="1:8" ht="7.5" customHeight="1" x14ac:dyDescent="0.2">
      <c r="A2258" s="160"/>
      <c r="B2258" s="189"/>
      <c r="C2258" s="160" t="s">
        <v>507</v>
      </c>
      <c r="D2258" s="245">
        <f>E2258+F2258+G2258+H2258</f>
        <v>0</v>
      </c>
      <c r="E2258" s="246">
        <v>0</v>
      </c>
      <c r="F2258" s="246">
        <v>0</v>
      </c>
      <c r="G2258" s="246">
        <v>0</v>
      </c>
      <c r="H2258" s="246">
        <v>0</v>
      </c>
    </row>
    <row r="2259" spans="1:8" ht="7.5" customHeight="1" x14ac:dyDescent="0.2">
      <c r="A2259" s="160"/>
      <c r="B2259" s="189"/>
      <c r="C2259" s="160"/>
      <c r="D2259" s="245"/>
      <c r="E2259" s="247"/>
      <c r="F2259" s="246"/>
      <c r="G2259" s="246"/>
      <c r="H2259" s="246"/>
    </row>
    <row r="2260" spans="1:8" ht="46.5" customHeight="1" x14ac:dyDescent="0.2">
      <c r="A2260" s="1" t="s">
        <v>541</v>
      </c>
      <c r="B2260" s="197" t="s">
        <v>1290</v>
      </c>
      <c r="C2260" s="197"/>
      <c r="D2260" s="197"/>
      <c r="E2260" s="197"/>
      <c r="F2260" s="197"/>
      <c r="G2260" s="197"/>
      <c r="H2260" s="197"/>
    </row>
    <row r="2261" spans="1:8" ht="23.25" customHeight="1" x14ac:dyDescent="0.2">
      <c r="A2261" s="112" t="s">
        <v>440</v>
      </c>
      <c r="B2261" s="112" t="s">
        <v>498</v>
      </c>
      <c r="C2261" s="160" t="s">
        <v>499</v>
      </c>
      <c r="D2261" s="160"/>
      <c r="E2261" s="160"/>
      <c r="F2261" s="160"/>
      <c r="G2261" s="160"/>
      <c r="H2261" s="160"/>
    </row>
    <row r="2262" spans="1:8" ht="7.5" customHeight="1" x14ac:dyDescent="0.2">
      <c r="A2262" s="248" t="s">
        <v>442</v>
      </c>
      <c r="B2262" s="249" t="s">
        <v>1291</v>
      </c>
      <c r="C2262" s="207" t="s">
        <v>502</v>
      </c>
      <c r="D2262" s="241">
        <f>E2262+F2262+G2262+H2262</f>
        <v>1069.5</v>
      </c>
      <c r="E2262" s="241">
        <f>E2265+E2268+E2271+E2274+E2277</f>
        <v>0</v>
      </c>
      <c r="F2262" s="241">
        <f>F2265+F2268+F2271+F2274+F2277</f>
        <v>1069.5</v>
      </c>
      <c r="G2262" s="241">
        <f>G2265+G2268+G2271+G2274+G2277</f>
        <v>0</v>
      </c>
      <c r="H2262" s="241">
        <f>H2265+H2268+H2271+H2274+H2277</f>
        <v>0</v>
      </c>
    </row>
    <row r="2263" spans="1:8" ht="7.5" customHeight="1" x14ac:dyDescent="0.2">
      <c r="A2263" s="248"/>
      <c r="B2263" s="249"/>
      <c r="C2263" s="207"/>
      <c r="D2263" s="242"/>
      <c r="E2263" s="242"/>
      <c r="F2263" s="242"/>
      <c r="G2263" s="242"/>
      <c r="H2263" s="242"/>
    </row>
    <row r="2264" spans="1:8" ht="7.5" customHeight="1" x14ac:dyDescent="0.2">
      <c r="A2264" s="248"/>
      <c r="B2264" s="249"/>
      <c r="C2264" s="207"/>
      <c r="D2264" s="242"/>
      <c r="E2264" s="242"/>
      <c r="F2264" s="242"/>
      <c r="G2264" s="242"/>
      <c r="H2264" s="242"/>
    </row>
    <row r="2265" spans="1:8" ht="7.5" customHeight="1" x14ac:dyDescent="0.2">
      <c r="A2265" s="248"/>
      <c r="B2265" s="249"/>
      <c r="C2265" s="207" t="s">
        <v>503</v>
      </c>
      <c r="D2265" s="241">
        <f>E2265+F2265+G2265+H2265</f>
        <v>0</v>
      </c>
      <c r="E2265" s="241">
        <f>E2282</f>
        <v>0</v>
      </c>
      <c r="F2265" s="241">
        <f>F2282</f>
        <v>0</v>
      </c>
      <c r="G2265" s="241">
        <f>G2282</f>
        <v>0</v>
      </c>
      <c r="H2265" s="241">
        <f>H2282</f>
        <v>0</v>
      </c>
    </row>
    <row r="2266" spans="1:8" ht="7.5" customHeight="1" x14ac:dyDescent="0.2">
      <c r="A2266" s="248"/>
      <c r="B2266" s="249"/>
      <c r="C2266" s="207"/>
      <c r="D2266" s="242"/>
      <c r="E2266" s="242"/>
      <c r="F2266" s="242"/>
      <c r="G2266" s="242"/>
      <c r="H2266" s="242"/>
    </row>
    <row r="2267" spans="1:8" ht="7.5" customHeight="1" x14ac:dyDescent="0.2">
      <c r="A2267" s="248"/>
      <c r="B2267" s="249"/>
      <c r="C2267" s="207"/>
      <c r="D2267" s="242"/>
      <c r="E2267" s="242"/>
      <c r="F2267" s="242"/>
      <c r="G2267" s="242"/>
      <c r="H2267" s="242"/>
    </row>
    <row r="2268" spans="1:8" ht="7.5" customHeight="1" x14ac:dyDescent="0.2">
      <c r="A2268" s="248"/>
      <c r="B2268" s="249"/>
      <c r="C2268" s="207" t="s">
        <v>504</v>
      </c>
      <c r="D2268" s="241">
        <f>E2268+F2268+G2268+H2268</f>
        <v>0</v>
      </c>
      <c r="E2268" s="241">
        <f>E2284</f>
        <v>0</v>
      </c>
      <c r="F2268" s="241">
        <f>F2284</f>
        <v>0</v>
      </c>
      <c r="G2268" s="241">
        <f>G2284</f>
        <v>0</v>
      </c>
      <c r="H2268" s="241">
        <f>H2284</f>
        <v>0</v>
      </c>
    </row>
    <row r="2269" spans="1:8" ht="7.5" customHeight="1" x14ac:dyDescent="0.2">
      <c r="A2269" s="248"/>
      <c r="B2269" s="249"/>
      <c r="C2269" s="207"/>
      <c r="D2269" s="242"/>
      <c r="E2269" s="242"/>
      <c r="F2269" s="242"/>
      <c r="G2269" s="242"/>
      <c r="H2269" s="242"/>
    </row>
    <row r="2270" spans="1:8" ht="7.5" customHeight="1" x14ac:dyDescent="0.2">
      <c r="A2270" s="248"/>
      <c r="B2270" s="249"/>
      <c r="C2270" s="207"/>
      <c r="D2270" s="242"/>
      <c r="E2270" s="242"/>
      <c r="F2270" s="242"/>
      <c r="G2270" s="242"/>
      <c r="H2270" s="242"/>
    </row>
    <row r="2271" spans="1:8" ht="7.5" customHeight="1" x14ac:dyDescent="0.2">
      <c r="A2271" s="248"/>
      <c r="B2271" s="249"/>
      <c r="C2271" s="207" t="s">
        <v>505</v>
      </c>
      <c r="D2271" s="241">
        <f>E2271+F2271+G2271+H2271</f>
        <v>1069.5</v>
      </c>
      <c r="E2271" s="241">
        <f>E2286</f>
        <v>0</v>
      </c>
      <c r="F2271" s="241">
        <f>F2286</f>
        <v>1069.5</v>
      </c>
      <c r="G2271" s="241">
        <f>G2286</f>
        <v>0</v>
      </c>
      <c r="H2271" s="241">
        <f>H2286</f>
        <v>0</v>
      </c>
    </row>
    <row r="2272" spans="1:8" ht="7.5" customHeight="1" x14ac:dyDescent="0.2">
      <c r="A2272" s="248"/>
      <c r="B2272" s="249"/>
      <c r="C2272" s="207"/>
      <c r="D2272" s="242"/>
      <c r="E2272" s="242"/>
      <c r="F2272" s="242"/>
      <c r="G2272" s="242"/>
      <c r="H2272" s="242"/>
    </row>
    <row r="2273" spans="1:8" ht="7.5" customHeight="1" x14ac:dyDescent="0.2">
      <c r="A2273" s="248"/>
      <c r="B2273" s="249"/>
      <c r="C2273" s="207"/>
      <c r="D2273" s="242"/>
      <c r="E2273" s="242"/>
      <c r="F2273" s="242"/>
      <c r="G2273" s="242"/>
      <c r="H2273" s="242"/>
    </row>
    <row r="2274" spans="1:8" ht="7.5" customHeight="1" x14ac:dyDescent="0.2">
      <c r="A2274" s="248"/>
      <c r="B2274" s="249"/>
      <c r="C2274" s="207" t="s">
        <v>506</v>
      </c>
      <c r="D2274" s="241">
        <f>E2274+F2274+G2274+H2274</f>
        <v>0</v>
      </c>
      <c r="E2274" s="241">
        <f>E2288</f>
        <v>0</v>
      </c>
      <c r="F2274" s="241">
        <f>F2288</f>
        <v>0</v>
      </c>
      <c r="G2274" s="241">
        <f>G2288</f>
        <v>0</v>
      </c>
      <c r="H2274" s="241">
        <f>H2288</f>
        <v>0</v>
      </c>
    </row>
    <row r="2275" spans="1:8" ht="7.5" customHeight="1" x14ac:dyDescent="0.2">
      <c r="A2275" s="248"/>
      <c r="B2275" s="249"/>
      <c r="C2275" s="207"/>
      <c r="D2275" s="242"/>
      <c r="E2275" s="242"/>
      <c r="F2275" s="242"/>
      <c r="G2275" s="242"/>
      <c r="H2275" s="242"/>
    </row>
    <row r="2276" spans="1:8" ht="7.5" customHeight="1" x14ac:dyDescent="0.2">
      <c r="A2276" s="248"/>
      <c r="B2276" s="249"/>
      <c r="C2276" s="207"/>
      <c r="D2276" s="242"/>
      <c r="E2276" s="242"/>
      <c r="F2276" s="242"/>
      <c r="G2276" s="242"/>
      <c r="H2276" s="242"/>
    </row>
    <row r="2277" spans="1:8" ht="7.5" customHeight="1" x14ac:dyDescent="0.2">
      <c r="A2277" s="248"/>
      <c r="B2277" s="249"/>
      <c r="C2277" s="248" t="s">
        <v>507</v>
      </c>
      <c r="D2277" s="250">
        <f>E2277+F2277+G2277+H2277</f>
        <v>0</v>
      </c>
      <c r="E2277" s="250">
        <f>E2290</f>
        <v>0</v>
      </c>
      <c r="F2277" s="250">
        <f>F2290</f>
        <v>0</v>
      </c>
      <c r="G2277" s="250">
        <f>G2290</f>
        <v>0</v>
      </c>
      <c r="H2277" s="250">
        <f>H2290</f>
        <v>0</v>
      </c>
    </row>
    <row r="2278" spans="1:8" ht="7.5" customHeight="1" x14ac:dyDescent="0.2">
      <c r="A2278" s="248"/>
      <c r="B2278" s="249"/>
      <c r="C2278" s="248"/>
      <c r="D2278" s="251"/>
      <c r="E2278" s="251"/>
      <c r="F2278" s="251"/>
      <c r="G2278" s="251"/>
      <c r="H2278" s="251"/>
    </row>
    <row r="2279" spans="1:8" ht="7.5" customHeight="1" x14ac:dyDescent="0.2">
      <c r="A2279" s="248"/>
      <c r="B2279" s="249"/>
      <c r="C2279" s="248"/>
      <c r="D2279" s="251"/>
      <c r="E2279" s="251"/>
      <c r="F2279" s="251"/>
      <c r="G2279" s="251"/>
      <c r="H2279" s="251"/>
    </row>
    <row r="2280" spans="1:8" ht="7.5" customHeight="1" x14ac:dyDescent="0.2">
      <c r="A2280" s="160" t="s">
        <v>444</v>
      </c>
      <c r="B2280" s="189" t="s">
        <v>1292</v>
      </c>
      <c r="C2280" s="254" t="s">
        <v>502</v>
      </c>
      <c r="D2280" s="252">
        <f>D2282+D2284+D2286+D2288+D2290</f>
        <v>1069.5</v>
      </c>
      <c r="E2280" s="252">
        <f>E2282+E2284+E2286+E2288+E2290</f>
        <v>0</v>
      </c>
      <c r="F2280" s="252">
        <f>F2282+F2284+F2286+F2288+F2290</f>
        <v>1069.5</v>
      </c>
      <c r="G2280" s="252">
        <f>G2282+G2284+G2286+G2288+G2290</f>
        <v>0</v>
      </c>
      <c r="H2280" s="252">
        <f>H2282+H2284+H2286+H2288+H2290</f>
        <v>0</v>
      </c>
    </row>
    <row r="2281" spans="1:8" ht="7.5" customHeight="1" x14ac:dyDescent="0.2">
      <c r="A2281" s="160"/>
      <c r="B2281" s="189"/>
      <c r="C2281" s="254"/>
      <c r="D2281" s="253"/>
      <c r="E2281" s="253"/>
      <c r="F2281" s="253"/>
      <c r="G2281" s="253"/>
      <c r="H2281" s="253"/>
    </row>
    <row r="2282" spans="1:8" ht="7.5" customHeight="1" x14ac:dyDescent="0.2">
      <c r="A2282" s="160"/>
      <c r="B2282" s="189"/>
      <c r="C2282" s="160" t="s">
        <v>503</v>
      </c>
      <c r="D2282" s="245">
        <f t="shared" ref="D2282" si="1166">E2282+F2282+G2282+H2282</f>
        <v>0</v>
      </c>
      <c r="E2282" s="246">
        <v>0</v>
      </c>
      <c r="F2282" s="246">
        <v>0</v>
      </c>
      <c r="G2282" s="246">
        <v>0</v>
      </c>
      <c r="H2282" s="246">
        <v>0</v>
      </c>
    </row>
    <row r="2283" spans="1:8" ht="7.5" customHeight="1" x14ac:dyDescent="0.2">
      <c r="A2283" s="160"/>
      <c r="B2283" s="189"/>
      <c r="C2283" s="160"/>
      <c r="D2283" s="245"/>
      <c r="E2283" s="247"/>
      <c r="F2283" s="246"/>
      <c r="G2283" s="246"/>
      <c r="H2283" s="246"/>
    </row>
    <row r="2284" spans="1:8" ht="7.5" customHeight="1" x14ac:dyDescent="0.2">
      <c r="A2284" s="160"/>
      <c r="B2284" s="189"/>
      <c r="C2284" s="160" t="s">
        <v>504</v>
      </c>
      <c r="D2284" s="245">
        <f t="shared" ref="D2284" si="1167">E2284+F2284+G2284+H2284</f>
        <v>0</v>
      </c>
      <c r="E2284" s="246">
        <v>0</v>
      </c>
      <c r="F2284" s="246">
        <v>0</v>
      </c>
      <c r="G2284" s="246">
        <v>0</v>
      </c>
      <c r="H2284" s="246">
        <v>0</v>
      </c>
    </row>
    <row r="2285" spans="1:8" ht="7.5" customHeight="1" x14ac:dyDescent="0.2">
      <c r="A2285" s="160"/>
      <c r="B2285" s="189"/>
      <c r="C2285" s="160"/>
      <c r="D2285" s="245"/>
      <c r="E2285" s="247"/>
      <c r="F2285" s="246"/>
      <c r="G2285" s="246"/>
      <c r="H2285" s="246"/>
    </row>
    <row r="2286" spans="1:8" ht="7.5" customHeight="1" x14ac:dyDescent="0.2">
      <c r="A2286" s="160"/>
      <c r="B2286" s="189"/>
      <c r="C2286" s="160" t="s">
        <v>505</v>
      </c>
      <c r="D2286" s="245">
        <f t="shared" ref="D2286" si="1168">E2286+F2286+G2286+H2286</f>
        <v>1069.5</v>
      </c>
      <c r="E2286" s="246">
        <v>0</v>
      </c>
      <c r="F2286" s="246">
        <v>1069.5</v>
      </c>
      <c r="G2286" s="246">
        <v>0</v>
      </c>
      <c r="H2286" s="246">
        <v>0</v>
      </c>
    </row>
    <row r="2287" spans="1:8" ht="7.5" customHeight="1" x14ac:dyDescent="0.2">
      <c r="A2287" s="160"/>
      <c r="B2287" s="189"/>
      <c r="C2287" s="160"/>
      <c r="D2287" s="245"/>
      <c r="E2287" s="247"/>
      <c r="F2287" s="246"/>
      <c r="G2287" s="246"/>
      <c r="H2287" s="246"/>
    </row>
    <row r="2288" spans="1:8" ht="7.5" customHeight="1" x14ac:dyDescent="0.2">
      <c r="A2288" s="160"/>
      <c r="B2288" s="189"/>
      <c r="C2288" s="160" t="s">
        <v>506</v>
      </c>
      <c r="D2288" s="245">
        <f t="shared" ref="D2288" si="1169">E2288+F2288+G2288+H2288</f>
        <v>0</v>
      </c>
      <c r="E2288" s="246">
        <v>0</v>
      </c>
      <c r="F2288" s="246">
        <v>0</v>
      </c>
      <c r="G2288" s="246">
        <v>0</v>
      </c>
      <c r="H2288" s="246">
        <v>0</v>
      </c>
    </row>
    <row r="2289" spans="1:9" ht="7.5" customHeight="1" x14ac:dyDescent="0.2">
      <c r="A2289" s="160"/>
      <c r="B2289" s="189"/>
      <c r="C2289" s="160"/>
      <c r="D2289" s="245"/>
      <c r="E2289" s="247"/>
      <c r="F2289" s="246"/>
      <c r="G2289" s="246"/>
      <c r="H2289" s="246"/>
    </row>
    <row r="2290" spans="1:9" ht="7.5" customHeight="1" x14ac:dyDescent="0.2">
      <c r="A2290" s="160"/>
      <c r="B2290" s="189"/>
      <c r="C2290" s="160" t="s">
        <v>507</v>
      </c>
      <c r="D2290" s="245">
        <f>E2290+F2290+G2290+H2290</f>
        <v>0</v>
      </c>
      <c r="E2290" s="246">
        <v>0</v>
      </c>
      <c r="F2290" s="246">
        <v>0</v>
      </c>
      <c r="G2290" s="246">
        <v>0</v>
      </c>
      <c r="H2290" s="246">
        <v>0</v>
      </c>
    </row>
    <row r="2291" spans="1:9" ht="7.5" customHeight="1" x14ac:dyDescent="0.2">
      <c r="A2291" s="160"/>
      <c r="B2291" s="189"/>
      <c r="C2291" s="160"/>
      <c r="D2291" s="245"/>
      <c r="E2291" s="247"/>
      <c r="F2291" s="246"/>
      <c r="G2291" s="246"/>
      <c r="H2291" s="246"/>
    </row>
    <row r="2292" spans="1:9" s="36" customFormat="1" ht="15" x14ac:dyDescent="0.25">
      <c r="A2292" s="190"/>
      <c r="B2292" s="227" t="s">
        <v>531</v>
      </c>
      <c r="C2292" s="117" t="s">
        <v>502</v>
      </c>
      <c r="D2292" s="26">
        <f>D2293+D2294+D2295+D2296+D2297</f>
        <v>106697.70000000001</v>
      </c>
      <c r="E2292" s="26">
        <f t="shared" ref="E2292:H2292" si="1170">E2293+E2294+E2295+E2296+E2297</f>
        <v>66546.100000000006</v>
      </c>
      <c r="F2292" s="26">
        <f t="shared" si="1170"/>
        <v>40151.600000000006</v>
      </c>
      <c r="G2292" s="26">
        <f t="shared" si="1170"/>
        <v>0</v>
      </c>
      <c r="H2292" s="26">
        <f t="shared" si="1170"/>
        <v>0</v>
      </c>
    </row>
    <row r="2293" spans="1:9" s="36" customFormat="1" ht="15" x14ac:dyDescent="0.25">
      <c r="A2293" s="190"/>
      <c r="B2293" s="227"/>
      <c r="C2293" s="117" t="s">
        <v>503</v>
      </c>
      <c r="D2293" s="26">
        <f>D2233+D2201+D2173+D2146+D2120</f>
        <v>44518</v>
      </c>
      <c r="E2293" s="26">
        <f>E2233+E2201+E2173+E2146+E2120</f>
        <v>21917.600000000002</v>
      </c>
      <c r="F2293" s="26">
        <f>F2233+F2201+F2173+F2146+F2120</f>
        <v>22600.400000000001</v>
      </c>
      <c r="G2293" s="26">
        <f>G2233+G2201+G2173+G2146+G2120</f>
        <v>0</v>
      </c>
      <c r="H2293" s="26">
        <f>H2233+H2201+H2173+H2146+H2120</f>
        <v>0</v>
      </c>
    </row>
    <row r="2294" spans="1:9" s="36" customFormat="1" ht="15" x14ac:dyDescent="0.25">
      <c r="A2294" s="190"/>
      <c r="B2294" s="227"/>
      <c r="C2294" s="117" t="s">
        <v>504</v>
      </c>
      <c r="D2294" s="26">
        <f>D2236+D2204+D2176+D2148+D2122</f>
        <v>31169.8</v>
      </c>
      <c r="E2294" s="26">
        <f>E2236+E2204+E2176+E2148+E2122</f>
        <v>20347.099999999999</v>
      </c>
      <c r="F2294" s="26">
        <f>F2236+F2204+F2176+F2148+F2122</f>
        <v>10822.7</v>
      </c>
      <c r="G2294" s="26">
        <f>G2236+G2204+G2176+G2148+G2122</f>
        <v>0</v>
      </c>
      <c r="H2294" s="26">
        <f>H2236+H2204+H2176+H2148+H2122</f>
        <v>0</v>
      </c>
    </row>
    <row r="2295" spans="1:9" s="36" customFormat="1" ht="15" x14ac:dyDescent="0.25">
      <c r="A2295" s="190"/>
      <c r="B2295" s="227"/>
      <c r="C2295" s="117" t="s">
        <v>505</v>
      </c>
      <c r="D2295" s="26">
        <f>D2239+D2207+D2179+D2150+D2124+D2271</f>
        <v>22369.9</v>
      </c>
      <c r="E2295" s="26">
        <f t="shared" ref="E2295:H2295" si="1171">E2239+E2207+E2179+E2150+E2124+E2271</f>
        <v>15641.4</v>
      </c>
      <c r="F2295" s="26">
        <f t="shared" si="1171"/>
        <v>6728.5</v>
      </c>
      <c r="G2295" s="26">
        <f t="shared" si="1171"/>
        <v>0</v>
      </c>
      <c r="H2295" s="26">
        <f t="shared" si="1171"/>
        <v>0</v>
      </c>
    </row>
    <row r="2296" spans="1:9" s="36" customFormat="1" ht="15" x14ac:dyDescent="0.25">
      <c r="A2296" s="190"/>
      <c r="B2296" s="227"/>
      <c r="C2296" s="117" t="s">
        <v>506</v>
      </c>
      <c r="D2296" s="26">
        <f>D2242+D2210+D2182+D2152+D2126</f>
        <v>4275</v>
      </c>
      <c r="E2296" s="26">
        <f>E2242+E2210+E2182+E2152+E2126</f>
        <v>4275</v>
      </c>
      <c r="F2296" s="26">
        <f>F2242+F2210+F2182+F2152+F2126</f>
        <v>0</v>
      </c>
      <c r="G2296" s="26">
        <f>G2242+G2210+G2182+G2152+G2126</f>
        <v>0</v>
      </c>
      <c r="H2296" s="26">
        <f>H2242+H2210+H2182+H2152+H2126</f>
        <v>0</v>
      </c>
    </row>
    <row r="2297" spans="1:9" s="36" customFormat="1" ht="15" x14ac:dyDescent="0.25">
      <c r="A2297" s="190"/>
      <c r="B2297" s="227"/>
      <c r="C2297" s="117" t="s">
        <v>507</v>
      </c>
      <c r="D2297" s="26">
        <f>D2245+D2213+D2185+D2154+D2128</f>
        <v>4365</v>
      </c>
      <c r="E2297" s="26">
        <f>E2245+E2213+E2185+E2154+E2128</f>
        <v>4365</v>
      </c>
      <c r="F2297" s="26">
        <f>F2245+F2213+F2185+F2154+F2128</f>
        <v>0</v>
      </c>
      <c r="G2297" s="26">
        <f>G2245+G2213+G2185+G2154+G2128</f>
        <v>0</v>
      </c>
      <c r="H2297" s="26">
        <f>H2245+H2213+H2185+H2154+H2128</f>
        <v>0</v>
      </c>
    </row>
    <row r="2298" spans="1:9" s="21" customFormat="1" ht="32.450000000000003" customHeight="1" x14ac:dyDescent="0.25">
      <c r="A2298" s="12" t="s">
        <v>539</v>
      </c>
      <c r="B2298" s="187" t="s">
        <v>461</v>
      </c>
      <c r="C2298" s="187"/>
      <c r="D2298" s="187"/>
      <c r="E2298" s="187"/>
      <c r="F2298" s="187"/>
      <c r="G2298" s="187"/>
      <c r="H2298" s="187"/>
      <c r="I2298" s="14"/>
    </row>
    <row r="2299" spans="1:9" s="20" customFormat="1" ht="32.450000000000003" customHeight="1" x14ac:dyDescent="0.25">
      <c r="A2299" s="1">
        <v>1</v>
      </c>
      <c r="B2299" s="167" t="s">
        <v>462</v>
      </c>
      <c r="C2299" s="167"/>
      <c r="D2299" s="167"/>
      <c r="E2299" s="167"/>
      <c r="F2299" s="167"/>
      <c r="G2299" s="167"/>
      <c r="H2299" s="167"/>
      <c r="I2299" s="15"/>
    </row>
    <row r="2300" spans="1:9" ht="32.450000000000003" customHeight="1" x14ac:dyDescent="0.2">
      <c r="A2300" s="112" t="s">
        <v>497</v>
      </c>
      <c r="B2300" s="139" t="s">
        <v>498</v>
      </c>
      <c r="C2300" s="168" t="s">
        <v>499</v>
      </c>
      <c r="D2300" s="168"/>
      <c r="E2300" s="168"/>
      <c r="F2300" s="168"/>
      <c r="G2300" s="168"/>
      <c r="H2300" s="136"/>
      <c r="I2300" s="3"/>
    </row>
    <row r="2301" spans="1:9" s="30" customFormat="1" ht="12.75" x14ac:dyDescent="0.2">
      <c r="A2301" s="207" t="s">
        <v>500</v>
      </c>
      <c r="B2301" s="169" t="s">
        <v>463</v>
      </c>
      <c r="C2301" s="40" t="s">
        <v>502</v>
      </c>
      <c r="D2301" s="77">
        <f>D2302+D2303+D2304+D2305+D2306</f>
        <v>66620.09633</v>
      </c>
      <c r="E2301" s="77">
        <f>E2302+E2303+E2304+E2305+E2306</f>
        <v>0</v>
      </c>
      <c r="F2301" s="77">
        <f>F2302+F2303+F2304+F2305+F2306</f>
        <v>59207.896329999996</v>
      </c>
      <c r="G2301" s="77">
        <f>G2302+G2303+G2304+G2305+G2306</f>
        <v>0</v>
      </c>
      <c r="H2301" s="77">
        <f>H2302+H2303+H2304+H2305+H2306</f>
        <v>7412.2000000000007</v>
      </c>
      <c r="I2301" s="24"/>
    </row>
    <row r="2302" spans="1:9" s="30" customFormat="1" ht="12.75" x14ac:dyDescent="0.2">
      <c r="A2302" s="207"/>
      <c r="B2302" s="170"/>
      <c r="C2302" s="40" t="s">
        <v>503</v>
      </c>
      <c r="D2302" s="77">
        <f>D2308+D2314+D2320+D2326+D2332+D2338+D2344+D2350+D2356+D2362+D2368+D2374+D2380+D2386+D2392+D2398+D2404+D2410+D2416+D2422+D2428+D2434+D2440+D2446+D2452+D2458+D2464+D2470+D2476+D2482+D2488+D2494+D2500+D2506+D2512+D2518+D2524+D2530+D2536+D2542+D2548+D2554</f>
        <v>11604.599999999999</v>
      </c>
      <c r="E2302" s="77">
        <f t="shared" ref="E2302:H2302" si="1172">E2308+E2314+E2320+E2326+E2332+E2338+E2344+E2350+E2356+E2362+E2368+E2374+E2380+E2386+E2392+E2398+E2404+E2410+E2416+E2422+E2428+E2434+E2440+E2446+E2452+E2458+E2464+E2470+E2476+E2482+E2488+E2494+E2500+E2506+E2512+E2518+E2524+E2530+E2536+E2542+E2548+E2554</f>
        <v>0</v>
      </c>
      <c r="F2302" s="77">
        <f t="shared" si="1172"/>
        <v>9437.6999999999989</v>
      </c>
      <c r="G2302" s="77">
        <f t="shared" si="1172"/>
        <v>0</v>
      </c>
      <c r="H2302" s="77">
        <f t="shared" si="1172"/>
        <v>2166.9</v>
      </c>
      <c r="I2302" s="24"/>
    </row>
    <row r="2303" spans="1:9" s="30" customFormat="1" ht="12.75" x14ac:dyDescent="0.2">
      <c r="A2303" s="207"/>
      <c r="B2303" s="170"/>
      <c r="C2303" s="40" t="s">
        <v>504</v>
      </c>
      <c r="D2303" s="77">
        <f>D2309+D2315+D2321+D2327+D2333+D2339+D2345+D2351+D2357+D2363+D2369+D2375+D2381+D2387+D2393+D2399+D2405+D2411+D2417+D2423+D2429+D2435+D2441+D2447+D2453+D2459+D2465+D2471+D2477+D2483+D2489+D2495+D2501+D2507+D2513+D2519+D2525+D2531+D2537+D2543+D2549+D2555+D2561</f>
        <v>15116.595009999999</v>
      </c>
      <c r="E2303" s="77">
        <f>E2309+E2315+E2321+E2327+E2333+E2339+E2345+E2351+E2357+E2363+E2369+E2375+E2381+E2387+E2393+E2399+E2405+E2411+E2417+E2423+E2429+E2435+E2441+E2447+E2453+E2459+E2465+E2471+E2477+E2483+E2489+E2495+E2501+E2507+E2513+E2519+E2525+E2531+E2537+E2543+E2549+E2555+E2561+E2567</f>
        <v>0</v>
      </c>
      <c r="F2303" s="77">
        <f t="shared" ref="F2303:H2303" si="1173">F2309+F2315+F2321+F2327+F2333+F2339+F2345+F2351+F2357+F2363+F2369+F2375+F2381+F2387+F2393+F2399+F2405+F2411+F2417+F2423+F2429+F2435+F2441+F2447+F2453+F2459+F2465+F2471+F2477+F2483+F2489+F2495+F2501+F2507+F2513+F2519+F2525+F2531+F2537+F2543+F2549+F2555+F2561+F2567</f>
        <v>12368.095009999999</v>
      </c>
      <c r="G2303" s="77">
        <f t="shared" si="1173"/>
        <v>0</v>
      </c>
      <c r="H2303" s="77">
        <f t="shared" si="1173"/>
        <v>2748.5000000000005</v>
      </c>
      <c r="I2303" s="24"/>
    </row>
    <row r="2304" spans="1:9" s="30" customFormat="1" ht="12.75" x14ac:dyDescent="0.2">
      <c r="A2304" s="207"/>
      <c r="B2304" s="170"/>
      <c r="C2304" s="40" t="s">
        <v>505</v>
      </c>
      <c r="D2304" s="77">
        <f>E2304+F2304+G2304+H2304</f>
        <v>12939.70132</v>
      </c>
      <c r="E2304" s="77">
        <f t="shared" ref="E2304:H2306" si="1174">E2310+E2316+E2322+E2328+E2334+E2340+E2346+E2352+E2358+E2364+E2370+E2376+E2382+E2388+E2394+E2400+E2406+E2412+E2418+E2424+E2430+E2436+E2442+E2448+E2454+E2460+E2466+E2472+E2478+E2484+E2490+E2496+E2502+E2508+E2514+E2520+E2526+E2532+E2538+E2544+E2550+E2556+E2562+E2568</f>
        <v>0</v>
      </c>
      <c r="F2304" s="77">
        <f>F2364+F2370+F2376+F2382+F2388+F2394+F2400+F2406+F2412+F2418+F2424+F2430+F2436+F2442+F2448+F2454+F2460+F2466+F2472+F2478+F2484+F2490+F2496+F2508+F2514+F2520+F2526+F2532+F2538+F2550+F2556+F2562+0.003</f>
        <v>10442.901319999999</v>
      </c>
      <c r="G2304" s="77">
        <f t="shared" si="1174"/>
        <v>0</v>
      </c>
      <c r="H2304" s="77">
        <f t="shared" si="1174"/>
        <v>2496.8000000000002</v>
      </c>
      <c r="I2304" s="24"/>
    </row>
    <row r="2305" spans="1:9" s="30" customFormat="1" ht="12.75" x14ac:dyDescent="0.2">
      <c r="A2305" s="207"/>
      <c r="B2305" s="170"/>
      <c r="C2305" s="40" t="s">
        <v>506</v>
      </c>
      <c r="D2305" s="77">
        <f t="shared" ref="D2305:D2306" si="1175">E2305+F2305+G2305+H2305</f>
        <v>13202.599999999997</v>
      </c>
      <c r="E2305" s="77">
        <f t="shared" si="1174"/>
        <v>0</v>
      </c>
      <c r="F2305" s="77">
        <f t="shared" si="1174"/>
        <v>13202.599999999997</v>
      </c>
      <c r="G2305" s="77">
        <f t="shared" si="1174"/>
        <v>0</v>
      </c>
      <c r="H2305" s="77">
        <f t="shared" si="1174"/>
        <v>0</v>
      </c>
      <c r="I2305" s="24"/>
    </row>
    <row r="2306" spans="1:9" s="30" customFormat="1" ht="12.75" x14ac:dyDescent="0.2">
      <c r="A2306" s="207"/>
      <c r="B2306" s="171"/>
      <c r="C2306" s="40" t="s">
        <v>507</v>
      </c>
      <c r="D2306" s="77">
        <f t="shared" si="1175"/>
        <v>13756.599999999999</v>
      </c>
      <c r="E2306" s="77">
        <f t="shared" si="1174"/>
        <v>0</v>
      </c>
      <c r="F2306" s="77">
        <f t="shared" si="1174"/>
        <v>13756.599999999999</v>
      </c>
      <c r="G2306" s="77">
        <f t="shared" si="1174"/>
        <v>0</v>
      </c>
      <c r="H2306" s="77">
        <f t="shared" si="1174"/>
        <v>0</v>
      </c>
      <c r="I2306" s="24"/>
    </row>
    <row r="2307" spans="1:9" ht="12.75" x14ac:dyDescent="0.2">
      <c r="A2307" s="160" t="s">
        <v>508</v>
      </c>
      <c r="B2307" s="189" t="s">
        <v>464</v>
      </c>
      <c r="C2307" s="10" t="s">
        <v>502</v>
      </c>
      <c r="D2307" s="78">
        <f>D2308+D2309+D2310+D2311+D2312</f>
        <v>559.20000000000005</v>
      </c>
      <c r="E2307" s="78">
        <f>E2308+E2309+E2310+E2311+E2312</f>
        <v>0</v>
      </c>
      <c r="F2307" s="78">
        <f>F2308+F2309+F2310+F2311+F2312</f>
        <v>0</v>
      </c>
      <c r="G2307" s="78">
        <f>G2308+G2309+G2310+G2311+G2312</f>
        <v>0</v>
      </c>
      <c r="H2307" s="78">
        <f>H2308+H2309+H2310+H2311+H2312</f>
        <v>559.20000000000005</v>
      </c>
      <c r="I2307" s="3"/>
    </row>
    <row r="2308" spans="1:9" ht="12.75" x14ac:dyDescent="0.2">
      <c r="A2308" s="160"/>
      <c r="B2308" s="189"/>
      <c r="C2308" s="138" t="s">
        <v>503</v>
      </c>
      <c r="D2308" s="76">
        <f>E2308+F2308+G2308+H2308</f>
        <v>135</v>
      </c>
      <c r="E2308" s="79">
        <v>0</v>
      </c>
      <c r="F2308" s="79">
        <v>0</v>
      </c>
      <c r="G2308" s="79">
        <v>0</v>
      </c>
      <c r="H2308" s="69">
        <v>135</v>
      </c>
      <c r="I2308" s="3"/>
    </row>
    <row r="2309" spans="1:9" ht="12.75" x14ac:dyDescent="0.2">
      <c r="A2309" s="160"/>
      <c r="B2309" s="189"/>
      <c r="C2309" s="138" t="s">
        <v>504</v>
      </c>
      <c r="D2309" s="76">
        <f>E2309+F2309+G2309+H2309</f>
        <v>224</v>
      </c>
      <c r="E2309" s="79">
        <v>0</v>
      </c>
      <c r="F2309" s="79">
        <v>0</v>
      </c>
      <c r="G2309" s="79">
        <v>0</v>
      </c>
      <c r="H2309" s="82">
        <v>224</v>
      </c>
      <c r="I2309" s="3"/>
    </row>
    <row r="2310" spans="1:9" ht="12.75" x14ac:dyDescent="0.2">
      <c r="A2310" s="160"/>
      <c r="B2310" s="189"/>
      <c r="C2310" s="138" t="s">
        <v>505</v>
      </c>
      <c r="D2310" s="76">
        <f>E2310+F2310+G2310+H2310</f>
        <v>200.2</v>
      </c>
      <c r="E2310" s="79">
        <v>0</v>
      </c>
      <c r="F2310" s="76">
        <v>0</v>
      </c>
      <c r="G2310" s="79">
        <v>0</v>
      </c>
      <c r="H2310" s="82">
        <v>200.2</v>
      </c>
      <c r="I2310" s="3"/>
    </row>
    <row r="2311" spans="1:9" ht="12.75" x14ac:dyDescent="0.2">
      <c r="A2311" s="160"/>
      <c r="B2311" s="189"/>
      <c r="C2311" s="138" t="s">
        <v>506</v>
      </c>
      <c r="D2311" s="76">
        <f>E2311+F2311+G2311+H2311</f>
        <v>0</v>
      </c>
      <c r="E2311" s="79">
        <v>0</v>
      </c>
      <c r="F2311" s="76">
        <v>0</v>
      </c>
      <c r="G2311" s="79">
        <v>0</v>
      </c>
      <c r="H2311" s="82">
        <v>0</v>
      </c>
      <c r="I2311" s="3"/>
    </row>
    <row r="2312" spans="1:9" ht="12.75" x14ac:dyDescent="0.2">
      <c r="A2312" s="160"/>
      <c r="B2312" s="189"/>
      <c r="C2312" s="138" t="s">
        <v>507</v>
      </c>
      <c r="D2312" s="76">
        <f>E2312+F2312+G2312+H2312</f>
        <v>0</v>
      </c>
      <c r="E2312" s="79">
        <v>0</v>
      </c>
      <c r="F2312" s="76">
        <v>0</v>
      </c>
      <c r="G2312" s="79">
        <v>0</v>
      </c>
      <c r="H2312" s="82">
        <v>0</v>
      </c>
      <c r="I2312" s="3"/>
    </row>
    <row r="2313" spans="1:9" ht="12.75" x14ac:dyDescent="0.2">
      <c r="A2313" s="160" t="s">
        <v>510</v>
      </c>
      <c r="B2313" s="189" t="s">
        <v>465</v>
      </c>
      <c r="C2313" s="10" t="s">
        <v>502</v>
      </c>
      <c r="D2313" s="78">
        <f>D2314+D2315+D2316+D2317+D2318</f>
        <v>215.6</v>
      </c>
      <c r="E2313" s="78">
        <f>E2314+E2315+E2316+E2317+E2318</f>
        <v>0</v>
      </c>
      <c r="F2313" s="78">
        <f>F2314+F2315+F2316+F2317+F2318</f>
        <v>0</v>
      </c>
      <c r="G2313" s="78">
        <f>G2314+G2315+G2316+G2317+G2318</f>
        <v>0</v>
      </c>
      <c r="H2313" s="78">
        <f>H2314+H2315+H2316+H2317+H2318</f>
        <v>215.6</v>
      </c>
      <c r="I2313" s="3"/>
    </row>
    <row r="2314" spans="1:9" ht="12.75" x14ac:dyDescent="0.2">
      <c r="A2314" s="160"/>
      <c r="B2314" s="189"/>
      <c r="C2314" s="138" t="s">
        <v>503</v>
      </c>
      <c r="D2314" s="76">
        <f>E2314+F2314+G2314+H2314</f>
        <v>40</v>
      </c>
      <c r="E2314" s="79">
        <v>0</v>
      </c>
      <c r="F2314" s="79">
        <v>0</v>
      </c>
      <c r="G2314" s="79">
        <v>0</v>
      </c>
      <c r="H2314" s="69">
        <v>40</v>
      </c>
      <c r="I2314" s="3"/>
    </row>
    <row r="2315" spans="1:9" ht="12.75" x14ac:dyDescent="0.2">
      <c r="A2315" s="160"/>
      <c r="B2315" s="189"/>
      <c r="C2315" s="138" t="s">
        <v>504</v>
      </c>
      <c r="D2315" s="76">
        <f>E2315+F2315+G2315+H2315</f>
        <v>92.7</v>
      </c>
      <c r="E2315" s="79">
        <v>0</v>
      </c>
      <c r="F2315" s="79">
        <v>0</v>
      </c>
      <c r="G2315" s="79">
        <v>0</v>
      </c>
      <c r="H2315" s="69">
        <v>92.7</v>
      </c>
      <c r="I2315" s="3"/>
    </row>
    <row r="2316" spans="1:9" ht="12.75" x14ac:dyDescent="0.2">
      <c r="A2316" s="160"/>
      <c r="B2316" s="189"/>
      <c r="C2316" s="138" t="s">
        <v>505</v>
      </c>
      <c r="D2316" s="76">
        <f>E2316+F2316+G2316+H2316</f>
        <v>82.9</v>
      </c>
      <c r="E2316" s="79">
        <v>0</v>
      </c>
      <c r="F2316" s="76">
        <v>0</v>
      </c>
      <c r="G2316" s="79">
        <v>0</v>
      </c>
      <c r="H2316" s="69">
        <v>82.9</v>
      </c>
      <c r="I2316" s="3"/>
    </row>
    <row r="2317" spans="1:9" ht="12.75" x14ac:dyDescent="0.2">
      <c r="A2317" s="160"/>
      <c r="B2317" s="189"/>
      <c r="C2317" s="138" t="s">
        <v>506</v>
      </c>
      <c r="D2317" s="76">
        <f>E2317+F2317+G2317+H2317</f>
        <v>0</v>
      </c>
      <c r="E2317" s="79">
        <v>0</v>
      </c>
      <c r="F2317" s="76">
        <v>0</v>
      </c>
      <c r="G2317" s="79">
        <v>0</v>
      </c>
      <c r="H2317" s="69">
        <v>0</v>
      </c>
      <c r="I2317" s="3"/>
    </row>
    <row r="2318" spans="1:9" ht="12.75" x14ac:dyDescent="0.2">
      <c r="A2318" s="160"/>
      <c r="B2318" s="189"/>
      <c r="C2318" s="138" t="s">
        <v>507</v>
      </c>
      <c r="D2318" s="76">
        <f>E2318+F2318+G2318+H2318</f>
        <v>0</v>
      </c>
      <c r="E2318" s="79">
        <v>0</v>
      </c>
      <c r="F2318" s="76">
        <v>0</v>
      </c>
      <c r="G2318" s="79">
        <v>0</v>
      </c>
      <c r="H2318" s="69">
        <v>0</v>
      </c>
      <c r="I2318" s="3"/>
    </row>
    <row r="2319" spans="1:9" ht="12.75" x14ac:dyDescent="0.2">
      <c r="A2319" s="160" t="s">
        <v>546</v>
      </c>
      <c r="B2319" s="189" t="s">
        <v>466</v>
      </c>
      <c r="C2319" s="138" t="s">
        <v>502</v>
      </c>
      <c r="D2319" s="78">
        <f>D2320+D2321+D2322+D2323+D2324</f>
        <v>366</v>
      </c>
      <c r="E2319" s="78">
        <f>E2320+E2321+E2322+E2323+E2324</f>
        <v>0</v>
      </c>
      <c r="F2319" s="78">
        <f>F2320+F2321+F2322+F2323+F2324</f>
        <v>0</v>
      </c>
      <c r="G2319" s="78">
        <f>G2320+G2321+G2322+G2323+G2324</f>
        <v>0</v>
      </c>
      <c r="H2319" s="78">
        <f>H2320+H2321+H2322+H2323+H2324</f>
        <v>366</v>
      </c>
      <c r="I2319" s="3"/>
    </row>
    <row r="2320" spans="1:9" ht="12.75" x14ac:dyDescent="0.2">
      <c r="A2320" s="160"/>
      <c r="B2320" s="189"/>
      <c r="C2320" s="138" t="s">
        <v>503</v>
      </c>
      <c r="D2320" s="76">
        <f>E2320+F2320+G2320+H2320</f>
        <v>70</v>
      </c>
      <c r="E2320" s="79">
        <v>0</v>
      </c>
      <c r="F2320" s="79">
        <v>0</v>
      </c>
      <c r="G2320" s="79">
        <v>0</v>
      </c>
      <c r="H2320" s="69">
        <v>70</v>
      </c>
      <c r="I2320" s="3"/>
    </row>
    <row r="2321" spans="1:9" ht="12.75" x14ac:dyDescent="0.2">
      <c r="A2321" s="160"/>
      <c r="B2321" s="189"/>
      <c r="C2321" s="138" t="s">
        <v>504</v>
      </c>
      <c r="D2321" s="76">
        <f>E2321+F2321+G2321+H2321</f>
        <v>156.30000000000001</v>
      </c>
      <c r="E2321" s="79">
        <v>0</v>
      </c>
      <c r="F2321" s="79">
        <v>0</v>
      </c>
      <c r="G2321" s="79">
        <v>0</v>
      </c>
      <c r="H2321" s="69">
        <v>156.30000000000001</v>
      </c>
      <c r="I2321" s="3"/>
    </row>
    <row r="2322" spans="1:9" ht="12.75" x14ac:dyDescent="0.2">
      <c r="A2322" s="160"/>
      <c r="B2322" s="189"/>
      <c r="C2322" s="138" t="s">
        <v>505</v>
      </c>
      <c r="D2322" s="76">
        <f>E2322+F2322+G2322+H2322</f>
        <v>139.69999999999999</v>
      </c>
      <c r="E2322" s="79">
        <v>0</v>
      </c>
      <c r="F2322" s="76">
        <v>0</v>
      </c>
      <c r="G2322" s="79">
        <v>0</v>
      </c>
      <c r="H2322" s="69">
        <v>139.69999999999999</v>
      </c>
      <c r="I2322" s="3"/>
    </row>
    <row r="2323" spans="1:9" ht="12.75" x14ac:dyDescent="0.2">
      <c r="A2323" s="160"/>
      <c r="B2323" s="189"/>
      <c r="C2323" s="138" t="s">
        <v>506</v>
      </c>
      <c r="D2323" s="76">
        <f>E2323+F2323+G2323+H2323</f>
        <v>0</v>
      </c>
      <c r="E2323" s="79">
        <v>0</v>
      </c>
      <c r="F2323" s="76">
        <v>0</v>
      </c>
      <c r="G2323" s="79">
        <v>0</v>
      </c>
      <c r="H2323" s="69">
        <v>0</v>
      </c>
      <c r="I2323" s="3"/>
    </row>
    <row r="2324" spans="1:9" ht="12.75" x14ac:dyDescent="0.2">
      <c r="A2324" s="160"/>
      <c r="B2324" s="189"/>
      <c r="C2324" s="138" t="s">
        <v>507</v>
      </c>
      <c r="D2324" s="76">
        <f>E2324+F2324+G2324+H2324</f>
        <v>0</v>
      </c>
      <c r="E2324" s="79">
        <v>0</v>
      </c>
      <c r="F2324" s="76">
        <v>0</v>
      </c>
      <c r="G2324" s="79">
        <v>0</v>
      </c>
      <c r="H2324" s="69">
        <v>0</v>
      </c>
      <c r="I2324" s="3"/>
    </row>
    <row r="2325" spans="1:9" ht="12.75" x14ac:dyDescent="0.2">
      <c r="A2325" s="160" t="s">
        <v>547</v>
      </c>
      <c r="B2325" s="189" t="s">
        <v>467</v>
      </c>
      <c r="C2325" s="10" t="s">
        <v>502</v>
      </c>
      <c r="D2325" s="78">
        <f>D2326+D2327+D2328+D2329+D2330</f>
        <v>231.79999999999998</v>
      </c>
      <c r="E2325" s="78">
        <f>E2326+E2327+E2328+E2329+E2330</f>
        <v>0</v>
      </c>
      <c r="F2325" s="78">
        <f>F2326+F2327+F2328+F2329+F2330</f>
        <v>0</v>
      </c>
      <c r="G2325" s="78">
        <f>G2326+G2327+G2328+G2329+G2330</f>
        <v>0</v>
      </c>
      <c r="H2325" s="78">
        <f>H2326+H2327+H2328+H2329+H2330</f>
        <v>231.79999999999998</v>
      </c>
      <c r="I2325" s="3"/>
    </row>
    <row r="2326" spans="1:9" ht="12.75" x14ac:dyDescent="0.2">
      <c r="A2326" s="160"/>
      <c r="B2326" s="189"/>
      <c r="C2326" s="138" t="s">
        <v>503</v>
      </c>
      <c r="D2326" s="76">
        <f>E2326+F2326+G2326+H2326</f>
        <v>60</v>
      </c>
      <c r="E2326" s="79">
        <v>0</v>
      </c>
      <c r="F2326" s="79">
        <v>0</v>
      </c>
      <c r="G2326" s="79">
        <v>0</v>
      </c>
      <c r="H2326" s="69">
        <v>60</v>
      </c>
      <c r="I2326" s="3"/>
    </row>
    <row r="2327" spans="1:9" ht="12.75" x14ac:dyDescent="0.2">
      <c r="A2327" s="160"/>
      <c r="B2327" s="189"/>
      <c r="C2327" s="138" t="s">
        <v>504</v>
      </c>
      <c r="D2327" s="76">
        <f>E2327+F2327+G2327+H2327</f>
        <v>90.7</v>
      </c>
      <c r="E2327" s="79">
        <v>0</v>
      </c>
      <c r="F2327" s="79">
        <v>0</v>
      </c>
      <c r="G2327" s="79">
        <v>0</v>
      </c>
      <c r="H2327" s="69">
        <v>90.7</v>
      </c>
      <c r="I2327" s="3"/>
    </row>
    <row r="2328" spans="1:9" ht="12.75" x14ac:dyDescent="0.2">
      <c r="A2328" s="160"/>
      <c r="B2328" s="189"/>
      <c r="C2328" s="138" t="s">
        <v>505</v>
      </c>
      <c r="D2328" s="76">
        <f>E2328+F2328+G2328+H2328</f>
        <v>81.099999999999994</v>
      </c>
      <c r="E2328" s="79">
        <v>0</v>
      </c>
      <c r="F2328" s="76">
        <v>0</v>
      </c>
      <c r="G2328" s="79">
        <v>0</v>
      </c>
      <c r="H2328" s="69">
        <v>81.099999999999994</v>
      </c>
      <c r="I2328" s="3"/>
    </row>
    <row r="2329" spans="1:9" ht="12.75" x14ac:dyDescent="0.2">
      <c r="A2329" s="160"/>
      <c r="B2329" s="189"/>
      <c r="C2329" s="138" t="s">
        <v>506</v>
      </c>
      <c r="D2329" s="76">
        <f>E2329+F2329+G2329+H2329</f>
        <v>0</v>
      </c>
      <c r="E2329" s="79">
        <v>0</v>
      </c>
      <c r="F2329" s="76">
        <v>0</v>
      </c>
      <c r="G2329" s="79">
        <v>0</v>
      </c>
      <c r="H2329" s="69">
        <v>0</v>
      </c>
      <c r="I2329" s="3"/>
    </row>
    <row r="2330" spans="1:9" ht="12.75" x14ac:dyDescent="0.2">
      <c r="A2330" s="160"/>
      <c r="B2330" s="189"/>
      <c r="C2330" s="138" t="s">
        <v>507</v>
      </c>
      <c r="D2330" s="76">
        <f>E2330+F2330+G2330+H2330</f>
        <v>0</v>
      </c>
      <c r="E2330" s="79">
        <v>0</v>
      </c>
      <c r="F2330" s="76">
        <v>0</v>
      </c>
      <c r="G2330" s="79">
        <v>0</v>
      </c>
      <c r="H2330" s="69">
        <v>0</v>
      </c>
      <c r="I2330" s="3"/>
    </row>
    <row r="2331" spans="1:9" ht="12.75" x14ac:dyDescent="0.2">
      <c r="A2331" s="160" t="s">
        <v>549</v>
      </c>
      <c r="B2331" s="189" t="s">
        <v>468</v>
      </c>
      <c r="C2331" s="10" t="s">
        <v>502</v>
      </c>
      <c r="D2331" s="78">
        <f>D2332+D2333+D2334+D2335+D2336</f>
        <v>1041.5</v>
      </c>
      <c r="E2331" s="78">
        <f>E2332+E2333+E2334+E2335+E2336</f>
        <v>0</v>
      </c>
      <c r="F2331" s="78">
        <f>F2332+F2333+F2334+F2335+F2336</f>
        <v>0</v>
      </c>
      <c r="G2331" s="78">
        <f>G2332+G2333+G2334+G2335+G2336</f>
        <v>0</v>
      </c>
      <c r="H2331" s="78">
        <f>H2332+H2333+H2334+H2335+H2336</f>
        <v>1041.5</v>
      </c>
      <c r="I2331" s="3"/>
    </row>
    <row r="2332" spans="1:9" ht="12.75" x14ac:dyDescent="0.2">
      <c r="A2332" s="160"/>
      <c r="B2332" s="189"/>
      <c r="C2332" s="138" t="s">
        <v>503</v>
      </c>
      <c r="D2332" s="76">
        <f>E2332+F2332+G2332+H2332</f>
        <v>280</v>
      </c>
      <c r="E2332" s="79">
        <v>0</v>
      </c>
      <c r="F2332" s="79">
        <v>0</v>
      </c>
      <c r="G2332" s="79">
        <v>0</v>
      </c>
      <c r="H2332" s="69">
        <v>280</v>
      </c>
      <c r="I2332" s="3"/>
    </row>
    <row r="2333" spans="1:9" ht="12.75" x14ac:dyDescent="0.2">
      <c r="A2333" s="160"/>
      <c r="B2333" s="189"/>
      <c r="C2333" s="138" t="s">
        <v>504</v>
      </c>
      <c r="D2333" s="76">
        <f>E2333+F2333+G2333+H2333</f>
        <v>402.1</v>
      </c>
      <c r="E2333" s="79">
        <v>0</v>
      </c>
      <c r="F2333" s="79">
        <v>0</v>
      </c>
      <c r="G2333" s="79">
        <v>0</v>
      </c>
      <c r="H2333" s="69">
        <v>402.1</v>
      </c>
      <c r="I2333" s="3"/>
    </row>
    <row r="2334" spans="1:9" ht="12.75" x14ac:dyDescent="0.2">
      <c r="A2334" s="160"/>
      <c r="B2334" s="189"/>
      <c r="C2334" s="138" t="s">
        <v>505</v>
      </c>
      <c r="D2334" s="76">
        <f>E2334+F2334+G2334+H2334</f>
        <v>359.4</v>
      </c>
      <c r="E2334" s="79">
        <v>0</v>
      </c>
      <c r="F2334" s="76">
        <v>0</v>
      </c>
      <c r="G2334" s="79">
        <v>0</v>
      </c>
      <c r="H2334" s="69">
        <v>359.4</v>
      </c>
      <c r="I2334" s="3"/>
    </row>
    <row r="2335" spans="1:9" ht="12.75" x14ac:dyDescent="0.2">
      <c r="A2335" s="160"/>
      <c r="B2335" s="189"/>
      <c r="C2335" s="138" t="s">
        <v>506</v>
      </c>
      <c r="D2335" s="76">
        <f>E2335+F2335+G2335+H2335</f>
        <v>0</v>
      </c>
      <c r="E2335" s="79">
        <v>0</v>
      </c>
      <c r="F2335" s="76">
        <v>0</v>
      </c>
      <c r="G2335" s="79">
        <v>0</v>
      </c>
      <c r="H2335" s="69">
        <v>0</v>
      </c>
      <c r="I2335" s="3"/>
    </row>
    <row r="2336" spans="1:9" ht="12.75" x14ac:dyDescent="0.2">
      <c r="A2336" s="160"/>
      <c r="B2336" s="189"/>
      <c r="C2336" s="138" t="s">
        <v>507</v>
      </c>
      <c r="D2336" s="76">
        <f>E2336+F2336+G2336+H2336</f>
        <v>0</v>
      </c>
      <c r="E2336" s="79">
        <v>0</v>
      </c>
      <c r="F2336" s="76">
        <v>0</v>
      </c>
      <c r="G2336" s="79">
        <v>0</v>
      </c>
      <c r="H2336" s="69">
        <v>0</v>
      </c>
      <c r="I2336" s="3"/>
    </row>
    <row r="2337" spans="1:9" ht="12.75" x14ac:dyDescent="0.2">
      <c r="A2337" s="160" t="s">
        <v>550</v>
      </c>
      <c r="B2337" s="189" t="s">
        <v>469</v>
      </c>
      <c r="C2337" s="138" t="s">
        <v>502</v>
      </c>
      <c r="D2337" s="78">
        <f>D2338+D2339+D2340+D2341+D2342</f>
        <v>647</v>
      </c>
      <c r="E2337" s="78">
        <f>E2338+E2339+E2340+E2341+E2342</f>
        <v>0</v>
      </c>
      <c r="F2337" s="78">
        <f>F2338+F2339+F2340+F2341+F2342</f>
        <v>0</v>
      </c>
      <c r="G2337" s="78">
        <f>G2338+G2339+G2340+G2341+G2342</f>
        <v>0</v>
      </c>
      <c r="H2337" s="78">
        <f>H2338+H2339+H2340+H2341+H2342</f>
        <v>647</v>
      </c>
      <c r="I2337" s="3"/>
    </row>
    <row r="2338" spans="1:9" ht="12.75" x14ac:dyDescent="0.2">
      <c r="A2338" s="160"/>
      <c r="B2338" s="189"/>
      <c r="C2338" s="138" t="s">
        <v>503</v>
      </c>
      <c r="D2338" s="76">
        <f>E2338+F2338+G2338+H2338</f>
        <v>180</v>
      </c>
      <c r="E2338" s="79">
        <v>0</v>
      </c>
      <c r="F2338" s="79">
        <v>0</v>
      </c>
      <c r="G2338" s="79">
        <v>0</v>
      </c>
      <c r="H2338" s="69">
        <v>180</v>
      </c>
      <c r="I2338" s="3"/>
    </row>
    <row r="2339" spans="1:9" ht="12.75" x14ac:dyDescent="0.2">
      <c r="A2339" s="160"/>
      <c r="B2339" s="189"/>
      <c r="C2339" s="138" t="s">
        <v>504</v>
      </c>
      <c r="D2339" s="76">
        <f>E2339+F2339+G2339+H2339</f>
        <v>246.6</v>
      </c>
      <c r="E2339" s="79">
        <v>0</v>
      </c>
      <c r="F2339" s="79">
        <v>0</v>
      </c>
      <c r="G2339" s="79">
        <v>0</v>
      </c>
      <c r="H2339" s="69">
        <v>246.6</v>
      </c>
      <c r="I2339" s="3"/>
    </row>
    <row r="2340" spans="1:9" ht="12.75" x14ac:dyDescent="0.2">
      <c r="A2340" s="160"/>
      <c r="B2340" s="189"/>
      <c r="C2340" s="138" t="s">
        <v>505</v>
      </c>
      <c r="D2340" s="76">
        <f>E2340+F2340+G2340+H2340</f>
        <v>220.4</v>
      </c>
      <c r="E2340" s="79">
        <v>0</v>
      </c>
      <c r="F2340" s="76">
        <v>0</v>
      </c>
      <c r="G2340" s="79">
        <v>0</v>
      </c>
      <c r="H2340" s="69">
        <v>220.4</v>
      </c>
      <c r="I2340" s="3"/>
    </row>
    <row r="2341" spans="1:9" ht="12.75" x14ac:dyDescent="0.2">
      <c r="A2341" s="160"/>
      <c r="B2341" s="189"/>
      <c r="C2341" s="138" t="s">
        <v>506</v>
      </c>
      <c r="D2341" s="76">
        <f>E2341+F2341+G2341+H2341</f>
        <v>0</v>
      </c>
      <c r="E2341" s="79">
        <v>0</v>
      </c>
      <c r="F2341" s="76">
        <v>0</v>
      </c>
      <c r="G2341" s="79">
        <v>0</v>
      </c>
      <c r="H2341" s="69">
        <v>0</v>
      </c>
      <c r="I2341" s="3"/>
    </row>
    <row r="2342" spans="1:9" ht="12.75" x14ac:dyDescent="0.2">
      <c r="A2342" s="160"/>
      <c r="B2342" s="189"/>
      <c r="C2342" s="138" t="s">
        <v>507</v>
      </c>
      <c r="D2342" s="76">
        <f>E2342+F2342+G2342+H2342</f>
        <v>0</v>
      </c>
      <c r="E2342" s="79">
        <v>0</v>
      </c>
      <c r="F2342" s="76">
        <v>0</v>
      </c>
      <c r="G2342" s="79">
        <v>0</v>
      </c>
      <c r="H2342" s="69">
        <v>0</v>
      </c>
      <c r="I2342" s="3"/>
    </row>
    <row r="2343" spans="1:9" ht="12.75" x14ac:dyDescent="0.2">
      <c r="A2343" s="160" t="s">
        <v>551</v>
      </c>
      <c r="B2343" s="189" t="s">
        <v>470</v>
      </c>
      <c r="C2343" s="10" t="s">
        <v>502</v>
      </c>
      <c r="D2343" s="78">
        <f>D2344+D2345+D2346+D2347+D2348</f>
        <v>151.19999999999999</v>
      </c>
      <c r="E2343" s="78">
        <f>E2344+E2345+E2346+E2347+E2348</f>
        <v>0</v>
      </c>
      <c r="F2343" s="78">
        <f>F2344+F2345+F2346+F2347+F2348</f>
        <v>0</v>
      </c>
      <c r="G2343" s="78">
        <f>G2344+G2345+G2346+G2347+G2348</f>
        <v>0</v>
      </c>
      <c r="H2343" s="78">
        <f>H2344+H2345+H2346+H2347+H2348</f>
        <v>151.19999999999999</v>
      </c>
      <c r="I2343" s="3"/>
    </row>
    <row r="2344" spans="1:9" ht="12.75" x14ac:dyDescent="0.2">
      <c r="A2344" s="160"/>
      <c r="B2344" s="189"/>
      <c r="C2344" s="138" t="s">
        <v>503</v>
      </c>
      <c r="D2344" s="76">
        <f>E2344+F2344+G2344+H2344</f>
        <v>30</v>
      </c>
      <c r="E2344" s="79">
        <v>0</v>
      </c>
      <c r="F2344" s="79">
        <v>0</v>
      </c>
      <c r="G2344" s="79">
        <v>0</v>
      </c>
      <c r="H2344" s="69">
        <v>30</v>
      </c>
      <c r="I2344" s="3"/>
    </row>
    <row r="2345" spans="1:9" ht="12.75" x14ac:dyDescent="0.2">
      <c r="A2345" s="160"/>
      <c r="B2345" s="189"/>
      <c r="C2345" s="138" t="s">
        <v>504</v>
      </c>
      <c r="D2345" s="76">
        <f>E2345+F2345+G2345+H2345</f>
        <v>64</v>
      </c>
      <c r="E2345" s="79">
        <v>0</v>
      </c>
      <c r="F2345" s="79">
        <v>0</v>
      </c>
      <c r="G2345" s="79">
        <v>0</v>
      </c>
      <c r="H2345" s="69">
        <v>64</v>
      </c>
      <c r="I2345" s="3"/>
    </row>
    <row r="2346" spans="1:9" ht="12.75" x14ac:dyDescent="0.2">
      <c r="A2346" s="160"/>
      <c r="B2346" s="189"/>
      <c r="C2346" s="138" t="s">
        <v>505</v>
      </c>
      <c r="D2346" s="76">
        <f>E2346+F2346+G2346+H2346</f>
        <v>57.2</v>
      </c>
      <c r="E2346" s="79">
        <v>0</v>
      </c>
      <c r="F2346" s="76">
        <v>0</v>
      </c>
      <c r="G2346" s="79">
        <v>0</v>
      </c>
      <c r="H2346" s="69">
        <v>57.2</v>
      </c>
      <c r="I2346" s="3"/>
    </row>
    <row r="2347" spans="1:9" ht="12.75" x14ac:dyDescent="0.2">
      <c r="A2347" s="160"/>
      <c r="B2347" s="189"/>
      <c r="C2347" s="138" t="s">
        <v>506</v>
      </c>
      <c r="D2347" s="76">
        <f>E2347+F2347+G2347+H2347</f>
        <v>0</v>
      </c>
      <c r="E2347" s="79">
        <v>0</v>
      </c>
      <c r="F2347" s="76">
        <v>0</v>
      </c>
      <c r="G2347" s="79">
        <v>0</v>
      </c>
      <c r="H2347" s="69">
        <v>0</v>
      </c>
      <c r="I2347" s="3"/>
    </row>
    <row r="2348" spans="1:9" ht="12.75" x14ac:dyDescent="0.2">
      <c r="A2348" s="160"/>
      <c r="B2348" s="189"/>
      <c r="C2348" s="138" t="s">
        <v>507</v>
      </c>
      <c r="D2348" s="76">
        <f>E2348+F2348+G2348+H2348</f>
        <v>0</v>
      </c>
      <c r="E2348" s="79">
        <v>0</v>
      </c>
      <c r="F2348" s="76">
        <v>0</v>
      </c>
      <c r="G2348" s="79">
        <v>0</v>
      </c>
      <c r="H2348" s="69">
        <v>0</v>
      </c>
      <c r="I2348" s="3"/>
    </row>
    <row r="2349" spans="1:9" ht="12.75" x14ac:dyDescent="0.2">
      <c r="A2349" s="160" t="s">
        <v>471</v>
      </c>
      <c r="B2349" s="189" t="s">
        <v>472</v>
      </c>
      <c r="C2349" s="10" t="s">
        <v>502</v>
      </c>
      <c r="D2349" s="78">
        <f>D2350+D2351+D2352+D2353+D2354</f>
        <v>442.70000000000005</v>
      </c>
      <c r="E2349" s="78">
        <f>E2350+E2351+E2352+E2353+E2354</f>
        <v>0</v>
      </c>
      <c r="F2349" s="78">
        <f>F2350+F2351+F2352+F2353+F2354</f>
        <v>0</v>
      </c>
      <c r="G2349" s="78">
        <f>G2350+G2351+G2352+G2353+G2354</f>
        <v>0</v>
      </c>
      <c r="H2349" s="78">
        <f>H2350+H2351+H2352+H2353+H2354</f>
        <v>442.70000000000005</v>
      </c>
      <c r="I2349" s="3"/>
    </row>
    <row r="2350" spans="1:9" ht="12.75" x14ac:dyDescent="0.2">
      <c r="A2350" s="160"/>
      <c r="B2350" s="189"/>
      <c r="C2350" s="138" t="s">
        <v>503</v>
      </c>
      <c r="D2350" s="76">
        <f>E2350+F2350+G2350+H2350</f>
        <v>63.2</v>
      </c>
      <c r="E2350" s="79">
        <v>0</v>
      </c>
      <c r="F2350" s="79">
        <v>0</v>
      </c>
      <c r="G2350" s="79">
        <v>0</v>
      </c>
      <c r="H2350" s="69">
        <v>63.2</v>
      </c>
      <c r="I2350" s="3"/>
    </row>
    <row r="2351" spans="1:9" ht="12.75" x14ac:dyDescent="0.2">
      <c r="A2351" s="160"/>
      <c r="B2351" s="189"/>
      <c r="C2351" s="138" t="s">
        <v>504</v>
      </c>
      <c r="D2351" s="76">
        <f>E2351+F2351+G2351+H2351</f>
        <v>200.4</v>
      </c>
      <c r="E2351" s="79">
        <v>0</v>
      </c>
      <c r="F2351" s="79">
        <v>0</v>
      </c>
      <c r="G2351" s="79">
        <v>0</v>
      </c>
      <c r="H2351" s="69">
        <v>200.4</v>
      </c>
      <c r="I2351" s="3"/>
    </row>
    <row r="2352" spans="1:9" ht="12.75" x14ac:dyDescent="0.2">
      <c r="A2352" s="160"/>
      <c r="B2352" s="189"/>
      <c r="C2352" s="138" t="s">
        <v>505</v>
      </c>
      <c r="D2352" s="76">
        <f>E2352+F2352+G2352+H2352</f>
        <v>179.1</v>
      </c>
      <c r="E2352" s="79">
        <v>0</v>
      </c>
      <c r="F2352" s="76">
        <v>0</v>
      </c>
      <c r="G2352" s="79">
        <v>0</v>
      </c>
      <c r="H2352" s="69">
        <v>179.1</v>
      </c>
      <c r="I2352" s="3"/>
    </row>
    <row r="2353" spans="1:9" ht="12.75" x14ac:dyDescent="0.2">
      <c r="A2353" s="160"/>
      <c r="B2353" s="189"/>
      <c r="C2353" s="138" t="s">
        <v>506</v>
      </c>
      <c r="D2353" s="76">
        <f>E2353+F2353+G2353+H2353</f>
        <v>0</v>
      </c>
      <c r="E2353" s="79">
        <v>0</v>
      </c>
      <c r="F2353" s="76">
        <v>0</v>
      </c>
      <c r="G2353" s="79">
        <v>0</v>
      </c>
      <c r="H2353" s="69">
        <v>0</v>
      </c>
      <c r="I2353" s="3"/>
    </row>
    <row r="2354" spans="1:9" ht="12.75" x14ac:dyDescent="0.2">
      <c r="A2354" s="160"/>
      <c r="B2354" s="189"/>
      <c r="C2354" s="138" t="s">
        <v>507</v>
      </c>
      <c r="D2354" s="76">
        <f>E2354+F2354+G2354+H2354</f>
        <v>0</v>
      </c>
      <c r="E2354" s="79">
        <v>0</v>
      </c>
      <c r="F2354" s="76">
        <v>0</v>
      </c>
      <c r="G2354" s="79">
        <v>0</v>
      </c>
      <c r="H2354" s="69">
        <v>0</v>
      </c>
      <c r="I2354" s="3"/>
    </row>
    <row r="2355" spans="1:9" ht="12.75" x14ac:dyDescent="0.2">
      <c r="A2355" s="160" t="s">
        <v>473</v>
      </c>
      <c r="B2355" s="189" t="s">
        <v>474</v>
      </c>
      <c r="C2355" s="10" t="s">
        <v>502</v>
      </c>
      <c r="D2355" s="78">
        <f>D2356+D2357+D2358+D2359+D2360</f>
        <v>752.9</v>
      </c>
      <c r="E2355" s="78">
        <f>E2356+E2357+E2358+E2359+E2360</f>
        <v>0</v>
      </c>
      <c r="F2355" s="78">
        <f>F2356+F2357+F2358+F2359+F2360</f>
        <v>0</v>
      </c>
      <c r="G2355" s="78">
        <f>G2356+G2357+G2358+G2359+G2360</f>
        <v>0</v>
      </c>
      <c r="H2355" s="78">
        <f>H2356+H2357+H2358+H2359+H2360</f>
        <v>752.9</v>
      </c>
      <c r="I2355" s="3"/>
    </row>
    <row r="2356" spans="1:9" ht="12.75" x14ac:dyDescent="0.2">
      <c r="A2356" s="160"/>
      <c r="B2356" s="189"/>
      <c r="C2356" s="138" t="s">
        <v>503</v>
      </c>
      <c r="D2356" s="76">
        <f>E2356+F2356+G2356+H2356</f>
        <v>213.5</v>
      </c>
      <c r="E2356" s="79">
        <v>0</v>
      </c>
      <c r="F2356" s="79">
        <v>0</v>
      </c>
      <c r="G2356" s="79">
        <v>0</v>
      </c>
      <c r="H2356" s="69">
        <v>213.5</v>
      </c>
      <c r="I2356" s="3"/>
    </row>
    <row r="2357" spans="1:9" ht="12.75" x14ac:dyDescent="0.2">
      <c r="A2357" s="160"/>
      <c r="B2357" s="189"/>
      <c r="C2357" s="138" t="s">
        <v>504</v>
      </c>
      <c r="D2357" s="76">
        <f>E2357+F2357+G2357+H2357</f>
        <v>284.8</v>
      </c>
      <c r="E2357" s="79">
        <v>0</v>
      </c>
      <c r="F2357" s="79">
        <v>0</v>
      </c>
      <c r="G2357" s="79">
        <v>0</v>
      </c>
      <c r="H2357" s="69">
        <v>284.8</v>
      </c>
      <c r="I2357" s="3"/>
    </row>
    <row r="2358" spans="1:9" ht="12.75" x14ac:dyDescent="0.2">
      <c r="A2358" s="160"/>
      <c r="B2358" s="189"/>
      <c r="C2358" s="138" t="s">
        <v>505</v>
      </c>
      <c r="D2358" s="76">
        <f>E2358+F2358+G2358+H2358</f>
        <v>254.6</v>
      </c>
      <c r="E2358" s="79">
        <v>0</v>
      </c>
      <c r="F2358" s="76">
        <v>0</v>
      </c>
      <c r="G2358" s="79">
        <v>0</v>
      </c>
      <c r="H2358" s="69">
        <v>254.6</v>
      </c>
      <c r="I2358" s="3"/>
    </row>
    <row r="2359" spans="1:9" ht="12.75" x14ac:dyDescent="0.2">
      <c r="A2359" s="160"/>
      <c r="B2359" s="189"/>
      <c r="C2359" s="138" t="s">
        <v>506</v>
      </c>
      <c r="D2359" s="76">
        <f>E2359+F2359+G2359+H2359</f>
        <v>0</v>
      </c>
      <c r="E2359" s="79">
        <v>0</v>
      </c>
      <c r="F2359" s="76">
        <v>0</v>
      </c>
      <c r="G2359" s="79">
        <v>0</v>
      </c>
      <c r="H2359" s="69">
        <v>0</v>
      </c>
      <c r="I2359" s="3"/>
    </row>
    <row r="2360" spans="1:9" ht="12.75" x14ac:dyDescent="0.2">
      <c r="A2360" s="160"/>
      <c r="B2360" s="189"/>
      <c r="C2360" s="138" t="s">
        <v>507</v>
      </c>
      <c r="D2360" s="76">
        <f>E2360+F2360+G2360+H2360</f>
        <v>0</v>
      </c>
      <c r="E2360" s="79">
        <v>0</v>
      </c>
      <c r="F2360" s="76">
        <v>0</v>
      </c>
      <c r="G2360" s="79">
        <v>0</v>
      </c>
      <c r="H2360" s="69">
        <v>0</v>
      </c>
      <c r="I2360" s="3"/>
    </row>
    <row r="2361" spans="1:9" ht="12.75" x14ac:dyDescent="0.2">
      <c r="A2361" s="160" t="s">
        <v>475</v>
      </c>
      <c r="B2361" s="189" t="s">
        <v>476</v>
      </c>
      <c r="C2361" s="10" t="s">
        <v>502</v>
      </c>
      <c r="D2361" s="78">
        <f>D2362+D2363+D2364+D2365+D2366</f>
        <v>5054.8343600000007</v>
      </c>
      <c r="E2361" s="78">
        <f>E2362+E2363+E2364+E2365+E2366</f>
        <v>0</v>
      </c>
      <c r="F2361" s="69">
        <f>F2362+F2363+F2364+F2365+F2366</f>
        <v>5054.8343600000007</v>
      </c>
      <c r="G2361" s="78">
        <f>G2362+G2363+G2364+G2365+G2366</f>
        <v>0</v>
      </c>
      <c r="H2361" s="78">
        <f>H2362+H2363+H2364+H2365+H2366</f>
        <v>0</v>
      </c>
      <c r="I2361" s="3"/>
    </row>
    <row r="2362" spans="1:9" ht="12.75" x14ac:dyDescent="0.2">
      <c r="A2362" s="160"/>
      <c r="B2362" s="189"/>
      <c r="C2362" s="138" t="s">
        <v>503</v>
      </c>
      <c r="D2362" s="76">
        <f>E2362+F2362+G2362+H2362</f>
        <v>1002</v>
      </c>
      <c r="E2362" s="79">
        <v>0</v>
      </c>
      <c r="F2362" s="69">
        <v>1002</v>
      </c>
      <c r="G2362" s="79">
        <v>0</v>
      </c>
      <c r="H2362" s="79">
        <v>0</v>
      </c>
      <c r="I2362" s="3"/>
    </row>
    <row r="2363" spans="1:9" ht="12.75" x14ac:dyDescent="0.2">
      <c r="A2363" s="160"/>
      <c r="B2363" s="189"/>
      <c r="C2363" s="138" t="s">
        <v>504</v>
      </c>
      <c r="D2363" s="76">
        <f>E2363+F2363+G2363+H2363</f>
        <v>1124.9351800000002</v>
      </c>
      <c r="E2363" s="79">
        <v>0</v>
      </c>
      <c r="F2363" s="81">
        <f>1028.63018+96.305</f>
        <v>1124.9351800000002</v>
      </c>
      <c r="G2363" s="79">
        <v>0</v>
      </c>
      <c r="H2363" s="79">
        <v>0</v>
      </c>
      <c r="I2363" s="3"/>
    </row>
    <row r="2364" spans="1:9" ht="12.75" x14ac:dyDescent="0.2">
      <c r="A2364" s="160"/>
      <c r="B2364" s="189"/>
      <c r="C2364" s="138" t="s">
        <v>505</v>
      </c>
      <c r="D2364" s="76">
        <f>E2364+F2364+G2364+H2364</f>
        <v>933.79917999999998</v>
      </c>
      <c r="E2364" s="79">
        <v>0</v>
      </c>
      <c r="F2364" s="69">
        <v>933.79917999999998</v>
      </c>
      <c r="G2364" s="79">
        <v>0</v>
      </c>
      <c r="H2364" s="79">
        <v>0</v>
      </c>
      <c r="I2364" s="3"/>
    </row>
    <row r="2365" spans="1:9" ht="12.75" x14ac:dyDescent="0.2">
      <c r="A2365" s="160"/>
      <c r="B2365" s="189"/>
      <c r="C2365" s="138" t="s">
        <v>506</v>
      </c>
      <c r="D2365" s="76">
        <f>E2365+F2365+G2365+H2365</f>
        <v>1394.1</v>
      </c>
      <c r="E2365" s="79">
        <v>0</v>
      </c>
      <c r="F2365" s="69">
        <f>894.1+500</f>
        <v>1394.1</v>
      </c>
      <c r="G2365" s="79">
        <v>0</v>
      </c>
      <c r="H2365" s="79">
        <v>0</v>
      </c>
      <c r="I2365" s="3"/>
    </row>
    <row r="2366" spans="1:9" ht="12.75" x14ac:dyDescent="0.2">
      <c r="A2366" s="160"/>
      <c r="B2366" s="189"/>
      <c r="C2366" s="138" t="s">
        <v>507</v>
      </c>
      <c r="D2366" s="76">
        <f>E2366+F2366+G2366+H2366</f>
        <v>600</v>
      </c>
      <c r="E2366" s="79">
        <v>0</v>
      </c>
      <c r="F2366" s="69">
        <v>600</v>
      </c>
      <c r="G2366" s="79">
        <v>0</v>
      </c>
      <c r="H2366" s="79">
        <v>0</v>
      </c>
      <c r="I2366" s="3"/>
    </row>
    <row r="2367" spans="1:9" ht="12.75" x14ac:dyDescent="0.2">
      <c r="A2367" s="160" t="s">
        <v>477</v>
      </c>
      <c r="B2367" s="189" t="s">
        <v>478</v>
      </c>
      <c r="C2367" s="10" t="s">
        <v>502</v>
      </c>
      <c r="D2367" s="78">
        <f>D2368+D2369+D2370+D2371+D2372</f>
        <v>3498.8295200000002</v>
      </c>
      <c r="E2367" s="78">
        <f>E2368+E2369+E2370+E2371+E2372</f>
        <v>0</v>
      </c>
      <c r="F2367" s="69">
        <f>F2368+F2369+F2370+F2371+F2372</f>
        <v>3498.8295200000002</v>
      </c>
      <c r="G2367" s="78">
        <f>G2368+G2369+G2370+G2371+G2372</f>
        <v>0</v>
      </c>
      <c r="H2367" s="78">
        <f>H2368+H2369+H2370+H2371+H2372</f>
        <v>0</v>
      </c>
      <c r="I2367" s="3"/>
    </row>
    <row r="2368" spans="1:9" ht="12.75" x14ac:dyDescent="0.2">
      <c r="A2368" s="160"/>
      <c r="B2368" s="189"/>
      <c r="C2368" s="138" t="s">
        <v>503</v>
      </c>
      <c r="D2368" s="76">
        <f>E2368+F2368+G2368+H2368</f>
        <v>661.9</v>
      </c>
      <c r="E2368" s="79">
        <v>0</v>
      </c>
      <c r="F2368" s="69">
        <v>661.9</v>
      </c>
      <c r="G2368" s="79">
        <v>0</v>
      </c>
      <c r="H2368" s="79">
        <v>0</v>
      </c>
      <c r="I2368" s="3"/>
    </row>
    <row r="2369" spans="1:9" ht="12.75" x14ac:dyDescent="0.2">
      <c r="A2369" s="160"/>
      <c r="B2369" s="189"/>
      <c r="C2369" s="138" t="s">
        <v>504</v>
      </c>
      <c r="D2369" s="76">
        <f>E2369+F2369+G2369+H2369</f>
        <v>686.23662000000002</v>
      </c>
      <c r="E2369" s="79">
        <v>0</v>
      </c>
      <c r="F2369" s="81">
        <f>627.73844+58.49818</f>
        <v>686.23662000000002</v>
      </c>
      <c r="G2369" s="79">
        <v>0</v>
      </c>
      <c r="H2369" s="79">
        <v>0</v>
      </c>
      <c r="I2369" s="3"/>
    </row>
    <row r="2370" spans="1:9" ht="12.75" x14ac:dyDescent="0.2">
      <c r="A2370" s="160"/>
      <c r="B2370" s="189"/>
      <c r="C2370" s="138" t="s">
        <v>505</v>
      </c>
      <c r="D2370" s="76">
        <f>E2370+F2370+G2370+H2370</f>
        <v>530.89290000000005</v>
      </c>
      <c r="E2370" s="79">
        <v>0</v>
      </c>
      <c r="F2370" s="69">
        <v>530.89290000000005</v>
      </c>
      <c r="G2370" s="79">
        <v>0</v>
      </c>
      <c r="H2370" s="79">
        <v>0</v>
      </c>
      <c r="I2370" s="3"/>
    </row>
    <row r="2371" spans="1:9" ht="12.75" x14ac:dyDescent="0.2">
      <c r="A2371" s="160"/>
      <c r="B2371" s="189"/>
      <c r="C2371" s="138" t="s">
        <v>506</v>
      </c>
      <c r="D2371" s="76">
        <f>E2371+F2371+G2371+H2371</f>
        <v>1004</v>
      </c>
      <c r="E2371" s="79">
        <v>0</v>
      </c>
      <c r="F2371" s="69">
        <f>504+500</f>
        <v>1004</v>
      </c>
      <c r="G2371" s="79">
        <v>0</v>
      </c>
      <c r="H2371" s="79">
        <v>0</v>
      </c>
      <c r="I2371" s="3"/>
    </row>
    <row r="2372" spans="1:9" ht="12.75" x14ac:dyDescent="0.2">
      <c r="A2372" s="160"/>
      <c r="B2372" s="189"/>
      <c r="C2372" s="138" t="s">
        <v>507</v>
      </c>
      <c r="D2372" s="76">
        <f>E2372+F2372+G2372+H2372</f>
        <v>615.79999999999995</v>
      </c>
      <c r="E2372" s="79">
        <v>0</v>
      </c>
      <c r="F2372" s="69">
        <v>615.79999999999995</v>
      </c>
      <c r="G2372" s="79">
        <v>0</v>
      </c>
      <c r="H2372" s="79">
        <v>0</v>
      </c>
      <c r="I2372" s="3"/>
    </row>
    <row r="2373" spans="1:9" ht="12.75" x14ac:dyDescent="0.2">
      <c r="A2373" s="160" t="s">
        <v>479</v>
      </c>
      <c r="B2373" s="189" t="s">
        <v>480</v>
      </c>
      <c r="C2373" s="10" t="s">
        <v>502</v>
      </c>
      <c r="D2373" s="78">
        <f>D2374+D2375+D2376+D2377+D2378</f>
        <v>2472.21803</v>
      </c>
      <c r="E2373" s="78">
        <f>E2374+E2375+E2376+E2377+E2378</f>
        <v>0</v>
      </c>
      <c r="F2373" s="69">
        <f>F2374+F2375+F2376+F2377+F2378</f>
        <v>2472.21803</v>
      </c>
      <c r="G2373" s="78">
        <f>G2374+G2375+G2376+G2377+G2378</f>
        <v>0</v>
      </c>
      <c r="H2373" s="78">
        <f>H2374+H2375+H2376+H2377+H2378</f>
        <v>0</v>
      </c>
      <c r="I2373" s="3"/>
    </row>
    <row r="2374" spans="1:9" ht="12.75" x14ac:dyDescent="0.2">
      <c r="A2374" s="160"/>
      <c r="B2374" s="189"/>
      <c r="C2374" s="138" t="s">
        <v>503</v>
      </c>
      <c r="D2374" s="76">
        <f>E2374+F2374+G2374+H2374</f>
        <v>310.3</v>
      </c>
      <c r="E2374" s="79">
        <v>0</v>
      </c>
      <c r="F2374" s="69">
        <v>310.3</v>
      </c>
      <c r="G2374" s="79">
        <v>0</v>
      </c>
      <c r="H2374" s="79">
        <v>0</v>
      </c>
      <c r="I2374" s="3"/>
    </row>
    <row r="2375" spans="1:9" ht="12.75" x14ac:dyDescent="0.2">
      <c r="A2375" s="160"/>
      <c r="B2375" s="189"/>
      <c r="C2375" s="138" t="s">
        <v>504</v>
      </c>
      <c r="D2375" s="76">
        <f>E2375+F2375+G2375+H2375</f>
        <v>388.02497</v>
      </c>
      <c r="E2375" s="79">
        <v>0</v>
      </c>
      <c r="F2375" s="81">
        <f>355.00909+33.01588</f>
        <v>388.02497</v>
      </c>
      <c r="G2375" s="79">
        <v>0</v>
      </c>
      <c r="H2375" s="79">
        <v>0</v>
      </c>
      <c r="I2375" s="3"/>
    </row>
    <row r="2376" spans="1:9" ht="12.75" x14ac:dyDescent="0.2">
      <c r="A2376" s="160"/>
      <c r="B2376" s="189"/>
      <c r="C2376" s="138" t="s">
        <v>505</v>
      </c>
      <c r="D2376" s="76">
        <f>E2376+F2376+G2376+H2376</f>
        <v>306.79306000000003</v>
      </c>
      <c r="E2376" s="79">
        <v>0</v>
      </c>
      <c r="F2376" s="69">
        <v>306.79306000000003</v>
      </c>
      <c r="G2376" s="79">
        <v>0</v>
      </c>
      <c r="H2376" s="79">
        <v>0</v>
      </c>
      <c r="I2376" s="3"/>
    </row>
    <row r="2377" spans="1:9" ht="12.75" x14ac:dyDescent="0.2">
      <c r="A2377" s="160"/>
      <c r="B2377" s="189"/>
      <c r="C2377" s="138" t="s">
        <v>506</v>
      </c>
      <c r="D2377" s="76">
        <f>E2377+F2377+G2377+H2377</f>
        <v>819</v>
      </c>
      <c r="E2377" s="79">
        <v>0</v>
      </c>
      <c r="F2377" s="69">
        <f>319+500</f>
        <v>819</v>
      </c>
      <c r="G2377" s="79">
        <v>0</v>
      </c>
      <c r="H2377" s="79">
        <v>0</v>
      </c>
      <c r="I2377" s="3"/>
    </row>
    <row r="2378" spans="1:9" ht="12.75" x14ac:dyDescent="0.2">
      <c r="A2378" s="160"/>
      <c r="B2378" s="189"/>
      <c r="C2378" s="138" t="s">
        <v>507</v>
      </c>
      <c r="D2378" s="76">
        <f t="shared" ref="D2378:D2441" si="1176">E2378+F2378+G2378+H2378</f>
        <v>648.1</v>
      </c>
      <c r="E2378" s="79">
        <v>0</v>
      </c>
      <c r="F2378" s="69">
        <v>648.1</v>
      </c>
      <c r="G2378" s="79">
        <v>0</v>
      </c>
      <c r="H2378" s="79">
        <v>0</v>
      </c>
      <c r="I2378" s="3"/>
    </row>
    <row r="2379" spans="1:9" ht="12.75" x14ac:dyDescent="0.2">
      <c r="A2379" s="160" t="s">
        <v>481</v>
      </c>
      <c r="B2379" s="189" t="s">
        <v>50</v>
      </c>
      <c r="C2379" s="10" t="s">
        <v>502</v>
      </c>
      <c r="D2379" s="78">
        <f>D2380+D2381+D2382+D2383+D2384</f>
        <v>2256.8199999999997</v>
      </c>
      <c r="E2379" s="78">
        <f>E2380+E2381+E2382+E2383+E2384</f>
        <v>0</v>
      </c>
      <c r="F2379" s="69">
        <f>F2380+F2381+F2382+F2383+F2384</f>
        <v>1949.8200000000002</v>
      </c>
      <c r="G2379" s="78">
        <f>G2380+G2381+G2382+G2383+G2384</f>
        <v>0</v>
      </c>
      <c r="H2379" s="78">
        <f>H2380+H2381+H2382+H2383+H2384</f>
        <v>307</v>
      </c>
      <c r="I2379" s="3"/>
    </row>
    <row r="2380" spans="1:9" ht="12.75" x14ac:dyDescent="0.2">
      <c r="A2380" s="160"/>
      <c r="B2380" s="189"/>
      <c r="C2380" s="138" t="s">
        <v>503</v>
      </c>
      <c r="D2380" s="76">
        <f>E2380+F2380+G2380+H2380</f>
        <v>307</v>
      </c>
      <c r="E2380" s="79">
        <v>0</v>
      </c>
      <c r="F2380" s="69">
        <v>0</v>
      </c>
      <c r="G2380" s="79">
        <v>0</v>
      </c>
      <c r="H2380" s="76">
        <v>307</v>
      </c>
      <c r="I2380" s="3"/>
    </row>
    <row r="2381" spans="1:9" ht="12.75" x14ac:dyDescent="0.2">
      <c r="A2381" s="160"/>
      <c r="B2381" s="189"/>
      <c r="C2381" s="138" t="s">
        <v>504</v>
      </c>
      <c r="D2381" s="76">
        <f t="shared" si="1176"/>
        <v>500.34</v>
      </c>
      <c r="E2381" s="79">
        <v>0</v>
      </c>
      <c r="F2381" s="81">
        <v>500.34</v>
      </c>
      <c r="G2381" s="79">
        <v>0</v>
      </c>
      <c r="H2381" s="79">
        <v>0</v>
      </c>
      <c r="I2381" s="3"/>
    </row>
    <row r="2382" spans="1:9" ht="12.75" x14ac:dyDescent="0.2">
      <c r="A2382" s="160"/>
      <c r="B2382" s="189"/>
      <c r="C2382" s="138" t="s">
        <v>505</v>
      </c>
      <c r="D2382" s="76">
        <f t="shared" si="1176"/>
        <v>191.78</v>
      </c>
      <c r="E2382" s="79">
        <v>0</v>
      </c>
      <c r="F2382" s="69">
        <v>191.78</v>
      </c>
      <c r="G2382" s="79">
        <v>0</v>
      </c>
      <c r="H2382" s="79">
        <v>0</v>
      </c>
      <c r="I2382" s="3"/>
    </row>
    <row r="2383" spans="1:9" ht="12.75" x14ac:dyDescent="0.2">
      <c r="A2383" s="160"/>
      <c r="B2383" s="189"/>
      <c r="C2383" s="138" t="s">
        <v>506</v>
      </c>
      <c r="D2383" s="76">
        <f t="shared" si="1176"/>
        <v>757.3</v>
      </c>
      <c r="E2383" s="79">
        <v>0</v>
      </c>
      <c r="F2383" s="69">
        <v>757.3</v>
      </c>
      <c r="G2383" s="79">
        <v>0</v>
      </c>
      <c r="H2383" s="79">
        <v>0</v>
      </c>
      <c r="I2383" s="3"/>
    </row>
    <row r="2384" spans="1:9" ht="12.75" x14ac:dyDescent="0.2">
      <c r="A2384" s="160"/>
      <c r="B2384" s="189"/>
      <c r="C2384" s="138" t="s">
        <v>507</v>
      </c>
      <c r="D2384" s="76">
        <f t="shared" si="1176"/>
        <v>500.4</v>
      </c>
      <c r="E2384" s="79">
        <v>0</v>
      </c>
      <c r="F2384" s="69">
        <v>500.4</v>
      </c>
      <c r="G2384" s="79">
        <v>0</v>
      </c>
      <c r="H2384" s="79">
        <v>0</v>
      </c>
      <c r="I2384" s="3"/>
    </row>
    <row r="2385" spans="1:9" ht="12.75" x14ac:dyDescent="0.2">
      <c r="A2385" s="160" t="s">
        <v>51</v>
      </c>
      <c r="B2385" s="189" t="s">
        <v>52</v>
      </c>
      <c r="C2385" s="10" t="s">
        <v>502</v>
      </c>
      <c r="D2385" s="78">
        <f>D2386+D2387+D2388+D2389+D2390</f>
        <v>805.47184000000004</v>
      </c>
      <c r="E2385" s="78">
        <f>E2386+E2387+E2388+E2389+E2390</f>
        <v>0</v>
      </c>
      <c r="F2385" s="69">
        <f>F2386+F2387+F2388+F2389+F2390</f>
        <v>805.47184000000004</v>
      </c>
      <c r="G2385" s="79">
        <v>0</v>
      </c>
      <c r="H2385" s="79">
        <v>0</v>
      </c>
      <c r="I2385" s="3"/>
    </row>
    <row r="2386" spans="1:9" ht="12.75" x14ac:dyDescent="0.2">
      <c r="A2386" s="160"/>
      <c r="B2386" s="189"/>
      <c r="C2386" s="138" t="s">
        <v>503</v>
      </c>
      <c r="D2386" s="76">
        <f>E2386+F2386+G2386+H2386</f>
        <v>80.8</v>
      </c>
      <c r="E2386" s="79">
        <v>0</v>
      </c>
      <c r="F2386" s="69">
        <v>80.8</v>
      </c>
      <c r="G2386" s="79">
        <v>0</v>
      </c>
      <c r="H2386" s="79">
        <v>0</v>
      </c>
      <c r="I2386" s="3"/>
    </row>
    <row r="2387" spans="1:9" ht="12.75" x14ac:dyDescent="0.2">
      <c r="A2387" s="160"/>
      <c r="B2387" s="189"/>
      <c r="C2387" s="138" t="s">
        <v>504</v>
      </c>
      <c r="D2387" s="76">
        <f t="shared" si="1176"/>
        <v>127.61528</v>
      </c>
      <c r="E2387" s="79">
        <v>0</v>
      </c>
      <c r="F2387" s="81">
        <f>127.61528</f>
        <v>127.61528</v>
      </c>
      <c r="G2387" s="79">
        <v>0</v>
      </c>
      <c r="H2387" s="79">
        <v>0</v>
      </c>
      <c r="I2387" s="3"/>
    </row>
    <row r="2388" spans="1:9" ht="12.75" x14ac:dyDescent="0.2">
      <c r="A2388" s="160"/>
      <c r="B2388" s="189"/>
      <c r="C2388" s="138" t="s">
        <v>505</v>
      </c>
      <c r="D2388" s="76">
        <f t="shared" si="1176"/>
        <v>128.25656000000001</v>
      </c>
      <c r="E2388" s="79">
        <v>0</v>
      </c>
      <c r="F2388" s="69">
        <v>128.25656000000001</v>
      </c>
      <c r="G2388" s="79">
        <v>0</v>
      </c>
      <c r="H2388" s="79">
        <v>0</v>
      </c>
      <c r="I2388" s="3"/>
    </row>
    <row r="2389" spans="1:9" ht="12.75" x14ac:dyDescent="0.2">
      <c r="A2389" s="160"/>
      <c r="B2389" s="189"/>
      <c r="C2389" s="138" t="s">
        <v>506</v>
      </c>
      <c r="D2389" s="76">
        <f t="shared" si="1176"/>
        <v>314.7</v>
      </c>
      <c r="E2389" s="79">
        <v>0</v>
      </c>
      <c r="F2389" s="69">
        <f>114.7+200</f>
        <v>314.7</v>
      </c>
      <c r="G2389" s="79">
        <v>0</v>
      </c>
      <c r="H2389" s="79">
        <v>0</v>
      </c>
      <c r="I2389" s="3"/>
    </row>
    <row r="2390" spans="1:9" ht="12.75" x14ac:dyDescent="0.2">
      <c r="A2390" s="160"/>
      <c r="B2390" s="189"/>
      <c r="C2390" s="138" t="s">
        <v>507</v>
      </c>
      <c r="D2390" s="76">
        <f t="shared" si="1176"/>
        <v>154.1</v>
      </c>
      <c r="E2390" s="79">
        <v>0</v>
      </c>
      <c r="F2390" s="69">
        <v>154.1</v>
      </c>
      <c r="G2390" s="79">
        <v>0</v>
      </c>
      <c r="H2390" s="79">
        <v>0</v>
      </c>
      <c r="I2390" s="3"/>
    </row>
    <row r="2391" spans="1:9" ht="12.75" x14ac:dyDescent="0.2">
      <c r="A2391" s="160" t="s">
        <v>53</v>
      </c>
      <c r="B2391" s="189" t="s">
        <v>54</v>
      </c>
      <c r="C2391" s="138" t="s">
        <v>502</v>
      </c>
      <c r="D2391" s="76">
        <f>D2392+D2393+D2394+D2395+D2396</f>
        <v>670.63442000000009</v>
      </c>
      <c r="E2391" s="79">
        <v>0</v>
      </c>
      <c r="F2391" s="69">
        <f>F2392+F2393+F2394+F2395+F2396</f>
        <v>670.63442000000009</v>
      </c>
      <c r="G2391" s="79">
        <v>0</v>
      </c>
      <c r="H2391" s="79">
        <v>0</v>
      </c>
      <c r="I2391" s="3"/>
    </row>
    <row r="2392" spans="1:9" ht="12.75" x14ac:dyDescent="0.2">
      <c r="A2392" s="160"/>
      <c r="B2392" s="189"/>
      <c r="C2392" s="138" t="s">
        <v>503</v>
      </c>
      <c r="D2392" s="76">
        <f>E2392+F2392+G2392+H2392</f>
        <v>102.5</v>
      </c>
      <c r="E2392" s="79">
        <v>0</v>
      </c>
      <c r="F2392" s="69">
        <v>102.5</v>
      </c>
      <c r="G2392" s="79">
        <v>0</v>
      </c>
      <c r="H2392" s="79">
        <v>0</v>
      </c>
      <c r="I2392" s="3"/>
    </row>
    <row r="2393" spans="1:9" ht="12.75" x14ac:dyDescent="0.2">
      <c r="A2393" s="160"/>
      <c r="B2393" s="189"/>
      <c r="C2393" s="138" t="s">
        <v>504</v>
      </c>
      <c r="D2393" s="76">
        <f t="shared" si="1176"/>
        <v>147.45506</v>
      </c>
      <c r="E2393" s="79">
        <v>0</v>
      </c>
      <c r="F2393" s="81">
        <f>135.19996+12.2551</f>
        <v>147.45506</v>
      </c>
      <c r="G2393" s="79">
        <v>0</v>
      </c>
      <c r="H2393" s="79">
        <v>0</v>
      </c>
      <c r="I2393" s="3"/>
    </row>
    <row r="2394" spans="1:9" ht="12.75" x14ac:dyDescent="0.2">
      <c r="A2394" s="160"/>
      <c r="B2394" s="189"/>
      <c r="C2394" s="138" t="s">
        <v>505</v>
      </c>
      <c r="D2394" s="76">
        <f t="shared" si="1176"/>
        <v>135.87935999999999</v>
      </c>
      <c r="E2394" s="79">
        <v>0</v>
      </c>
      <c r="F2394" s="69">
        <v>135.87935999999999</v>
      </c>
      <c r="G2394" s="79">
        <v>0</v>
      </c>
      <c r="H2394" s="79">
        <v>0</v>
      </c>
      <c r="I2394" s="3"/>
    </row>
    <row r="2395" spans="1:9" ht="12.75" x14ac:dyDescent="0.2">
      <c r="A2395" s="160"/>
      <c r="B2395" s="189"/>
      <c r="C2395" s="138" t="s">
        <v>506</v>
      </c>
      <c r="D2395" s="76">
        <f t="shared" si="1176"/>
        <v>121.5</v>
      </c>
      <c r="E2395" s="79">
        <v>0</v>
      </c>
      <c r="F2395" s="69">
        <v>121.5</v>
      </c>
      <c r="G2395" s="79">
        <v>0</v>
      </c>
      <c r="H2395" s="79">
        <v>0</v>
      </c>
      <c r="I2395" s="3"/>
    </row>
    <row r="2396" spans="1:9" ht="12.75" x14ac:dyDescent="0.2">
      <c r="A2396" s="160"/>
      <c r="B2396" s="189"/>
      <c r="C2396" s="138" t="s">
        <v>507</v>
      </c>
      <c r="D2396" s="76">
        <f t="shared" si="1176"/>
        <v>163.30000000000001</v>
      </c>
      <c r="E2396" s="79">
        <v>0</v>
      </c>
      <c r="F2396" s="69">
        <v>163.30000000000001</v>
      </c>
      <c r="G2396" s="79">
        <v>0</v>
      </c>
      <c r="H2396" s="79">
        <v>0</v>
      </c>
      <c r="I2396" s="3"/>
    </row>
    <row r="2397" spans="1:9" ht="12.75" x14ac:dyDescent="0.2">
      <c r="A2397" s="160" t="s">
        <v>55</v>
      </c>
      <c r="B2397" s="189" t="s">
        <v>56</v>
      </c>
      <c r="C2397" s="138" t="s">
        <v>502</v>
      </c>
      <c r="D2397" s="76">
        <f>D2398+D2399+D2400+D2401+D2402</f>
        <v>743.50516000000005</v>
      </c>
      <c r="E2397" s="79">
        <v>0</v>
      </c>
      <c r="F2397" s="69">
        <f>F2398+F2399+F2400+F2401+F2402</f>
        <v>743.50516000000005</v>
      </c>
      <c r="G2397" s="79">
        <v>0</v>
      </c>
      <c r="H2397" s="79">
        <v>0</v>
      </c>
      <c r="I2397" s="3"/>
    </row>
    <row r="2398" spans="1:9" ht="12.75" x14ac:dyDescent="0.2">
      <c r="A2398" s="160"/>
      <c r="B2398" s="189"/>
      <c r="C2398" s="138" t="s">
        <v>503</v>
      </c>
      <c r="D2398" s="76">
        <f>E2398+F2398+G2398+H2398</f>
        <v>90.1</v>
      </c>
      <c r="E2398" s="79">
        <v>0</v>
      </c>
      <c r="F2398" s="69">
        <v>90.1</v>
      </c>
      <c r="G2398" s="79">
        <v>0</v>
      </c>
      <c r="H2398" s="79">
        <v>0</v>
      </c>
      <c r="I2398" s="3"/>
    </row>
    <row r="2399" spans="1:9" ht="12.75" x14ac:dyDescent="0.2">
      <c r="A2399" s="160"/>
      <c r="B2399" s="189"/>
      <c r="C2399" s="138" t="s">
        <v>504</v>
      </c>
      <c r="D2399" s="76">
        <f t="shared" si="1176"/>
        <v>189.40975999999998</v>
      </c>
      <c r="E2399" s="79">
        <v>0</v>
      </c>
      <c r="F2399" s="81">
        <f>175.99172+13.41804</f>
        <v>189.40975999999998</v>
      </c>
      <c r="G2399" s="79">
        <v>0</v>
      </c>
      <c r="H2399" s="79">
        <v>0</v>
      </c>
      <c r="I2399" s="3"/>
    </row>
    <row r="2400" spans="1:9" ht="12.75" x14ac:dyDescent="0.2">
      <c r="A2400" s="160"/>
      <c r="B2400" s="189"/>
      <c r="C2400" s="138" t="s">
        <v>505</v>
      </c>
      <c r="D2400" s="76">
        <f t="shared" si="1176"/>
        <v>149.8954</v>
      </c>
      <c r="E2400" s="79">
        <v>0</v>
      </c>
      <c r="F2400" s="69">
        <v>149.8954</v>
      </c>
      <c r="G2400" s="79">
        <v>0</v>
      </c>
      <c r="H2400" s="79">
        <v>0</v>
      </c>
      <c r="I2400" s="3"/>
    </row>
    <row r="2401" spans="1:9" ht="12.75" x14ac:dyDescent="0.2">
      <c r="A2401" s="160"/>
      <c r="B2401" s="189"/>
      <c r="C2401" s="138" t="s">
        <v>506</v>
      </c>
      <c r="D2401" s="76">
        <f t="shared" si="1176"/>
        <v>134</v>
      </c>
      <c r="E2401" s="79">
        <v>0</v>
      </c>
      <c r="F2401" s="69">
        <v>134</v>
      </c>
      <c r="G2401" s="79">
        <v>0</v>
      </c>
      <c r="H2401" s="79">
        <v>0</v>
      </c>
      <c r="I2401" s="3"/>
    </row>
    <row r="2402" spans="1:9" ht="15.75" customHeight="1" x14ac:dyDescent="0.2">
      <c r="A2402" s="160"/>
      <c r="B2402" s="189"/>
      <c r="C2402" s="138" t="s">
        <v>507</v>
      </c>
      <c r="D2402" s="76">
        <f t="shared" si="1176"/>
        <v>180.1</v>
      </c>
      <c r="E2402" s="79">
        <v>0</v>
      </c>
      <c r="F2402" s="69">
        <v>180.1</v>
      </c>
      <c r="G2402" s="79">
        <v>0</v>
      </c>
      <c r="H2402" s="79">
        <v>0</v>
      </c>
      <c r="I2402" s="3"/>
    </row>
    <row r="2403" spans="1:9" ht="12.75" x14ac:dyDescent="0.2">
      <c r="A2403" s="160" t="s">
        <v>57</v>
      </c>
      <c r="B2403" s="189" t="s">
        <v>58</v>
      </c>
      <c r="C2403" s="138" t="s">
        <v>502</v>
      </c>
      <c r="D2403" s="76">
        <f>D2404+D2405+D2406+D2407+D2408</f>
        <v>2647.49458</v>
      </c>
      <c r="E2403" s="79">
        <v>0</v>
      </c>
      <c r="F2403" s="69">
        <f>F2404+F2405+F2406+F2407+F2408</f>
        <v>2647.49458</v>
      </c>
      <c r="G2403" s="79">
        <v>0</v>
      </c>
      <c r="H2403" s="79">
        <v>0</v>
      </c>
      <c r="I2403" s="3"/>
    </row>
    <row r="2404" spans="1:9" ht="12.75" x14ac:dyDescent="0.2">
      <c r="A2404" s="160"/>
      <c r="B2404" s="189"/>
      <c r="C2404" s="138" t="s">
        <v>503</v>
      </c>
      <c r="D2404" s="76">
        <f>E2404+F2404+G2404+H2404</f>
        <v>379.6</v>
      </c>
      <c r="E2404" s="79">
        <v>0</v>
      </c>
      <c r="F2404" s="69">
        <v>379.6</v>
      </c>
      <c r="G2404" s="79">
        <v>0</v>
      </c>
      <c r="H2404" s="79">
        <v>0</v>
      </c>
      <c r="I2404" s="3"/>
    </row>
    <row r="2405" spans="1:9" ht="12.75" x14ac:dyDescent="0.2">
      <c r="A2405" s="160"/>
      <c r="B2405" s="189"/>
      <c r="C2405" s="138" t="s">
        <v>504</v>
      </c>
      <c r="D2405" s="76">
        <f t="shared" si="1176"/>
        <v>435.00635999999997</v>
      </c>
      <c r="E2405" s="79">
        <v>0</v>
      </c>
      <c r="F2405" s="81">
        <f>398.18897+36.81739</f>
        <v>435.00635999999997</v>
      </c>
      <c r="G2405" s="79">
        <v>0</v>
      </c>
      <c r="H2405" s="79">
        <v>0</v>
      </c>
      <c r="I2405" s="3"/>
    </row>
    <row r="2406" spans="1:9" ht="12.75" x14ac:dyDescent="0.2">
      <c r="A2406" s="160"/>
      <c r="B2406" s="189"/>
      <c r="C2406" s="138" t="s">
        <v>505</v>
      </c>
      <c r="D2406" s="76">
        <f t="shared" si="1176"/>
        <v>370.38821999999999</v>
      </c>
      <c r="E2406" s="79">
        <v>0</v>
      </c>
      <c r="F2406" s="69">
        <v>370.38821999999999</v>
      </c>
      <c r="G2406" s="79">
        <v>0</v>
      </c>
      <c r="H2406" s="79">
        <v>0</v>
      </c>
      <c r="I2406" s="3"/>
    </row>
    <row r="2407" spans="1:9" ht="12.75" x14ac:dyDescent="0.2">
      <c r="A2407" s="160"/>
      <c r="B2407" s="189"/>
      <c r="C2407" s="138" t="s">
        <v>506</v>
      </c>
      <c r="D2407" s="76">
        <f t="shared" si="1176"/>
        <v>857.8</v>
      </c>
      <c r="E2407" s="79">
        <v>0</v>
      </c>
      <c r="F2407" s="69">
        <f>357.8+500</f>
        <v>857.8</v>
      </c>
      <c r="G2407" s="79">
        <v>0</v>
      </c>
      <c r="H2407" s="79">
        <v>0</v>
      </c>
      <c r="I2407" s="3"/>
    </row>
    <row r="2408" spans="1:9" ht="12.75" x14ac:dyDescent="0.2">
      <c r="A2408" s="160"/>
      <c r="B2408" s="189"/>
      <c r="C2408" s="138" t="s">
        <v>507</v>
      </c>
      <c r="D2408" s="76">
        <f t="shared" si="1176"/>
        <v>604.70000000000005</v>
      </c>
      <c r="E2408" s="79">
        <v>0</v>
      </c>
      <c r="F2408" s="69">
        <v>604.70000000000005</v>
      </c>
      <c r="G2408" s="79">
        <v>0</v>
      </c>
      <c r="H2408" s="79">
        <v>0</v>
      </c>
      <c r="I2408" s="3"/>
    </row>
    <row r="2409" spans="1:9" ht="12.75" x14ac:dyDescent="0.2">
      <c r="A2409" s="160" t="s">
        <v>59</v>
      </c>
      <c r="B2409" s="189" t="s">
        <v>60</v>
      </c>
      <c r="C2409" s="138" t="s">
        <v>502</v>
      </c>
      <c r="D2409" s="78">
        <f>D2410+D2411+D2412+D2413+D2414</f>
        <v>3058.0094399999998</v>
      </c>
      <c r="E2409" s="79">
        <v>0</v>
      </c>
      <c r="F2409" s="69">
        <f>F2410+F2411+F2412+F2413+F2414</f>
        <v>3058.0094399999998</v>
      </c>
      <c r="G2409" s="79">
        <v>0</v>
      </c>
      <c r="H2409" s="79">
        <v>0</v>
      </c>
      <c r="I2409" s="3"/>
    </row>
    <row r="2410" spans="1:9" ht="12.75" x14ac:dyDescent="0.2">
      <c r="A2410" s="160"/>
      <c r="B2410" s="189"/>
      <c r="C2410" s="138" t="s">
        <v>503</v>
      </c>
      <c r="D2410" s="76">
        <f>E2410+F2410+G2410+H2410</f>
        <v>502.6</v>
      </c>
      <c r="E2410" s="79">
        <v>0</v>
      </c>
      <c r="F2410" s="69">
        <v>502.6</v>
      </c>
      <c r="G2410" s="79">
        <v>0</v>
      </c>
      <c r="H2410" s="79">
        <v>0</v>
      </c>
      <c r="I2410" s="3"/>
    </row>
    <row r="2411" spans="1:9" ht="12.75" x14ac:dyDescent="0.2">
      <c r="A2411" s="160"/>
      <c r="B2411" s="189"/>
      <c r="C2411" s="138" t="s">
        <v>504</v>
      </c>
      <c r="D2411" s="76">
        <f t="shared" si="1176"/>
        <v>691.02048000000002</v>
      </c>
      <c r="E2411" s="79">
        <v>0</v>
      </c>
      <c r="F2411" s="81">
        <f>631.51552+59.50496</f>
        <v>691.02048000000002</v>
      </c>
      <c r="G2411" s="79">
        <v>0</v>
      </c>
      <c r="H2411" s="79">
        <v>0</v>
      </c>
      <c r="I2411" s="3"/>
    </row>
    <row r="2412" spans="1:9" ht="12.75" x14ac:dyDescent="0.2">
      <c r="A2412" s="160"/>
      <c r="B2412" s="189"/>
      <c r="C2412" s="138" t="s">
        <v>505</v>
      </c>
      <c r="D2412" s="76">
        <f t="shared" si="1176"/>
        <v>534.68895999999995</v>
      </c>
      <c r="E2412" s="79">
        <v>0</v>
      </c>
      <c r="F2412" s="69">
        <v>534.68895999999995</v>
      </c>
      <c r="G2412" s="79">
        <v>0</v>
      </c>
      <c r="H2412" s="79">
        <v>0</v>
      </c>
      <c r="I2412" s="3"/>
    </row>
    <row r="2413" spans="1:9" ht="12.75" x14ac:dyDescent="0.2">
      <c r="A2413" s="160"/>
      <c r="B2413" s="189"/>
      <c r="C2413" s="138" t="s">
        <v>506</v>
      </c>
      <c r="D2413" s="76">
        <f t="shared" si="1176"/>
        <v>567.4</v>
      </c>
      <c r="E2413" s="79">
        <v>0</v>
      </c>
      <c r="F2413" s="69">
        <v>567.4</v>
      </c>
      <c r="G2413" s="79">
        <v>0</v>
      </c>
      <c r="H2413" s="79">
        <v>0</v>
      </c>
      <c r="I2413" s="3"/>
    </row>
    <row r="2414" spans="1:9" ht="12.75" x14ac:dyDescent="0.2">
      <c r="A2414" s="160"/>
      <c r="B2414" s="189"/>
      <c r="C2414" s="138" t="s">
        <v>507</v>
      </c>
      <c r="D2414" s="76">
        <f t="shared" si="1176"/>
        <v>762.3</v>
      </c>
      <c r="E2414" s="79">
        <v>0</v>
      </c>
      <c r="F2414" s="69">
        <v>762.3</v>
      </c>
      <c r="G2414" s="79">
        <v>0</v>
      </c>
      <c r="H2414" s="79">
        <v>0</v>
      </c>
      <c r="I2414" s="3"/>
    </row>
    <row r="2415" spans="1:9" ht="12.75" x14ac:dyDescent="0.2">
      <c r="A2415" s="160" t="s">
        <v>61</v>
      </c>
      <c r="B2415" s="189" t="s">
        <v>62</v>
      </c>
      <c r="C2415" s="10" t="s">
        <v>502</v>
      </c>
      <c r="D2415" s="78">
        <f>D2416+D2417+D2418+D2419+D2420</f>
        <v>301.27519000000001</v>
      </c>
      <c r="E2415" s="79">
        <v>0</v>
      </c>
      <c r="F2415" s="69">
        <f>F2416+F2417+F2418+F2419+F2420</f>
        <v>301.27519000000001</v>
      </c>
      <c r="G2415" s="79">
        <v>0</v>
      </c>
      <c r="H2415" s="79">
        <v>0</v>
      </c>
      <c r="I2415" s="3"/>
    </row>
    <row r="2416" spans="1:9" ht="12.75" x14ac:dyDescent="0.2">
      <c r="A2416" s="160"/>
      <c r="B2416" s="189"/>
      <c r="C2416" s="138" t="s">
        <v>503</v>
      </c>
      <c r="D2416" s="76">
        <f>E2416+F2416+G2416+H2416</f>
        <v>46.9</v>
      </c>
      <c r="E2416" s="79">
        <v>0</v>
      </c>
      <c r="F2416" s="69">
        <v>46.9</v>
      </c>
      <c r="G2416" s="79">
        <v>0</v>
      </c>
      <c r="H2416" s="79">
        <v>0</v>
      </c>
      <c r="I2416" s="3"/>
    </row>
    <row r="2417" spans="1:9" ht="12.75" x14ac:dyDescent="0.2">
      <c r="A2417" s="160"/>
      <c r="B2417" s="189"/>
      <c r="C2417" s="138" t="s">
        <v>504</v>
      </c>
      <c r="D2417" s="76">
        <f t="shared" si="1176"/>
        <v>61.882109999999997</v>
      </c>
      <c r="E2417" s="79">
        <v>0</v>
      </c>
      <c r="F2417" s="81">
        <f>61.88211</f>
        <v>61.882109999999997</v>
      </c>
      <c r="G2417" s="79">
        <v>0</v>
      </c>
      <c r="H2417" s="79">
        <v>0</v>
      </c>
      <c r="I2417" s="3"/>
    </row>
    <row r="2418" spans="1:9" ht="12.75" x14ac:dyDescent="0.2">
      <c r="A2418" s="160"/>
      <c r="B2418" s="189"/>
      <c r="C2418" s="138" t="s">
        <v>505</v>
      </c>
      <c r="D2418" s="76">
        <f t="shared" si="1176"/>
        <v>62.193080000000002</v>
      </c>
      <c r="E2418" s="79">
        <v>0</v>
      </c>
      <c r="F2418" s="69">
        <v>62.193080000000002</v>
      </c>
      <c r="G2418" s="79">
        <v>0</v>
      </c>
      <c r="H2418" s="79">
        <v>0</v>
      </c>
      <c r="I2418" s="3"/>
    </row>
    <row r="2419" spans="1:9" ht="12.75" x14ac:dyDescent="0.2">
      <c r="A2419" s="160"/>
      <c r="B2419" s="189"/>
      <c r="C2419" s="138" t="s">
        <v>506</v>
      </c>
      <c r="D2419" s="76">
        <f t="shared" si="1176"/>
        <v>55.6</v>
      </c>
      <c r="E2419" s="79">
        <v>0</v>
      </c>
      <c r="F2419" s="69">
        <v>55.6</v>
      </c>
      <c r="G2419" s="79">
        <v>0</v>
      </c>
      <c r="H2419" s="79">
        <v>0</v>
      </c>
      <c r="I2419" s="3"/>
    </row>
    <row r="2420" spans="1:9" ht="12.75" x14ac:dyDescent="0.2">
      <c r="A2420" s="160"/>
      <c r="B2420" s="189"/>
      <c r="C2420" s="138" t="s">
        <v>507</v>
      </c>
      <c r="D2420" s="76">
        <f t="shared" si="1176"/>
        <v>74.7</v>
      </c>
      <c r="E2420" s="79">
        <v>0</v>
      </c>
      <c r="F2420" s="69">
        <v>74.7</v>
      </c>
      <c r="G2420" s="79">
        <v>0</v>
      </c>
      <c r="H2420" s="79">
        <v>0</v>
      </c>
      <c r="I2420" s="3"/>
    </row>
    <row r="2421" spans="1:9" ht="12.75" x14ac:dyDescent="0.2">
      <c r="A2421" s="160" t="s">
        <v>63</v>
      </c>
      <c r="B2421" s="189" t="s">
        <v>64</v>
      </c>
      <c r="C2421" s="138" t="s">
        <v>502</v>
      </c>
      <c r="D2421" s="78">
        <f>D2422+D2423+D2424+D2425+D2426</f>
        <v>2563.48056</v>
      </c>
      <c r="E2421" s="79">
        <v>0</v>
      </c>
      <c r="F2421" s="69">
        <f>F2422+F2423+F2424+F2425+F2426</f>
        <v>2563.48056</v>
      </c>
      <c r="G2421" s="79">
        <v>0</v>
      </c>
      <c r="H2421" s="79">
        <v>0</v>
      </c>
      <c r="I2421" s="3"/>
    </row>
    <row r="2422" spans="1:9" ht="12.75" x14ac:dyDescent="0.2">
      <c r="A2422" s="160"/>
      <c r="B2422" s="189"/>
      <c r="C2422" s="138" t="s">
        <v>503</v>
      </c>
      <c r="D2422" s="76">
        <f>E2422+F2422+G2422+H2422</f>
        <v>480.8</v>
      </c>
      <c r="E2422" s="79">
        <v>0</v>
      </c>
      <c r="F2422" s="69">
        <v>480.8</v>
      </c>
      <c r="G2422" s="79">
        <v>0</v>
      </c>
      <c r="H2422" s="79">
        <v>0</v>
      </c>
      <c r="I2422" s="3"/>
    </row>
    <row r="2423" spans="1:9" ht="12.75" x14ac:dyDescent="0.2">
      <c r="A2423" s="160"/>
      <c r="B2423" s="189"/>
      <c r="C2423" s="138" t="s">
        <v>504</v>
      </c>
      <c r="D2423" s="76">
        <f t="shared" si="1176"/>
        <v>554.48839999999996</v>
      </c>
      <c r="E2423" s="79">
        <v>0</v>
      </c>
      <c r="F2423" s="81">
        <f>507.3427+47.1457</f>
        <v>554.48839999999996</v>
      </c>
      <c r="G2423" s="79">
        <v>0</v>
      </c>
      <c r="H2423" s="79">
        <v>0</v>
      </c>
      <c r="I2423" s="3"/>
    </row>
    <row r="2424" spans="1:9" ht="12.75" x14ac:dyDescent="0.2">
      <c r="A2424" s="160"/>
      <c r="B2424" s="189"/>
      <c r="C2424" s="138" t="s">
        <v>505</v>
      </c>
      <c r="D2424" s="76">
        <f t="shared" si="1176"/>
        <v>459.89215999999999</v>
      </c>
      <c r="E2424" s="79">
        <v>0</v>
      </c>
      <c r="F2424" s="69">
        <v>459.89215999999999</v>
      </c>
      <c r="G2424" s="79">
        <v>0</v>
      </c>
      <c r="H2424" s="79">
        <v>0</v>
      </c>
      <c r="I2424" s="3"/>
    </row>
    <row r="2425" spans="1:9" ht="12.75" x14ac:dyDescent="0.2">
      <c r="A2425" s="160"/>
      <c r="B2425" s="189"/>
      <c r="C2425" s="138" t="s">
        <v>506</v>
      </c>
      <c r="D2425" s="76">
        <f t="shared" si="1176"/>
        <v>455.8</v>
      </c>
      <c r="E2425" s="79">
        <v>0</v>
      </c>
      <c r="F2425" s="69">
        <v>455.8</v>
      </c>
      <c r="G2425" s="79">
        <v>0</v>
      </c>
      <c r="H2425" s="79">
        <v>0</v>
      </c>
      <c r="I2425" s="3"/>
    </row>
    <row r="2426" spans="1:9" ht="12.75" x14ac:dyDescent="0.2">
      <c r="A2426" s="160"/>
      <c r="B2426" s="189"/>
      <c r="C2426" s="138" t="s">
        <v>507</v>
      </c>
      <c r="D2426" s="76">
        <f t="shared" si="1176"/>
        <v>612.5</v>
      </c>
      <c r="E2426" s="79">
        <v>0</v>
      </c>
      <c r="F2426" s="83">
        <v>612.5</v>
      </c>
      <c r="G2426" s="79">
        <v>0</v>
      </c>
      <c r="H2426" s="79">
        <v>0</v>
      </c>
      <c r="I2426" s="3"/>
    </row>
    <row r="2427" spans="1:9" ht="12.75" x14ac:dyDescent="0.2">
      <c r="A2427" s="160" t="s">
        <v>65</v>
      </c>
      <c r="B2427" s="189" t="s">
        <v>66</v>
      </c>
      <c r="C2427" s="138" t="s">
        <v>502</v>
      </c>
      <c r="D2427" s="78">
        <f>D2428+D2429+D2430+D2431+D2432</f>
        <v>2250.7344599999997</v>
      </c>
      <c r="E2427" s="79">
        <v>0</v>
      </c>
      <c r="F2427" s="69">
        <f>F2428+F2429+F2430+F2431+F2432</f>
        <v>2250.7344599999997</v>
      </c>
      <c r="G2427" s="79">
        <v>0</v>
      </c>
      <c r="H2427" s="79">
        <v>0</v>
      </c>
      <c r="I2427" s="3"/>
    </row>
    <row r="2428" spans="1:9" ht="12.75" x14ac:dyDescent="0.2">
      <c r="A2428" s="160"/>
      <c r="B2428" s="189"/>
      <c r="C2428" s="138" t="s">
        <v>503</v>
      </c>
      <c r="D2428" s="76">
        <f>E2428+F2428+G2428+H2428</f>
        <v>315.5</v>
      </c>
      <c r="E2428" s="79">
        <v>0</v>
      </c>
      <c r="F2428" s="69">
        <v>315.5</v>
      </c>
      <c r="G2428" s="79">
        <v>0</v>
      </c>
      <c r="H2428" s="79">
        <v>0</v>
      </c>
      <c r="I2428" s="3"/>
    </row>
    <row r="2429" spans="1:9" ht="12.75" x14ac:dyDescent="0.2">
      <c r="A2429" s="160"/>
      <c r="B2429" s="189"/>
      <c r="C2429" s="138" t="s">
        <v>504</v>
      </c>
      <c r="D2429" s="76">
        <f t="shared" si="1176"/>
        <v>484.94875999999999</v>
      </c>
      <c r="E2429" s="79">
        <v>0</v>
      </c>
      <c r="F2429" s="81">
        <f>443.35777+41.59099</f>
        <v>484.94875999999999</v>
      </c>
      <c r="G2429" s="79">
        <v>0</v>
      </c>
      <c r="H2429" s="79">
        <v>0</v>
      </c>
      <c r="I2429" s="3"/>
    </row>
    <row r="2430" spans="1:9" ht="12.75" x14ac:dyDescent="0.2">
      <c r="A2430" s="160"/>
      <c r="B2430" s="189"/>
      <c r="C2430" s="138" t="s">
        <v>505</v>
      </c>
      <c r="D2430" s="76">
        <f t="shared" si="1176"/>
        <v>395.58569999999997</v>
      </c>
      <c r="E2430" s="79">
        <v>0</v>
      </c>
      <c r="F2430" s="69">
        <v>395.58569999999997</v>
      </c>
      <c r="G2430" s="79">
        <v>0</v>
      </c>
      <c r="H2430" s="79">
        <v>0</v>
      </c>
      <c r="I2430" s="3"/>
    </row>
    <row r="2431" spans="1:9" ht="12.75" x14ac:dyDescent="0.2">
      <c r="A2431" s="160"/>
      <c r="B2431" s="189"/>
      <c r="C2431" s="138" t="s">
        <v>506</v>
      </c>
      <c r="D2431" s="76">
        <f t="shared" si="1176"/>
        <v>398.4</v>
      </c>
      <c r="E2431" s="79">
        <v>0</v>
      </c>
      <c r="F2431" s="69">
        <v>398.4</v>
      </c>
      <c r="G2431" s="79">
        <v>0</v>
      </c>
      <c r="H2431" s="79">
        <v>0</v>
      </c>
      <c r="I2431" s="3"/>
    </row>
    <row r="2432" spans="1:9" ht="12.75" x14ac:dyDescent="0.2">
      <c r="A2432" s="160"/>
      <c r="B2432" s="189"/>
      <c r="C2432" s="138" t="s">
        <v>507</v>
      </c>
      <c r="D2432" s="76">
        <f t="shared" si="1176"/>
        <v>656.3</v>
      </c>
      <c r="E2432" s="79">
        <v>0</v>
      </c>
      <c r="F2432" s="69">
        <v>656.3</v>
      </c>
      <c r="G2432" s="79">
        <v>0</v>
      </c>
      <c r="H2432" s="79">
        <v>0</v>
      </c>
      <c r="I2432" s="3"/>
    </row>
    <row r="2433" spans="1:9" ht="12.75" x14ac:dyDescent="0.2">
      <c r="A2433" s="160" t="s">
        <v>67</v>
      </c>
      <c r="B2433" s="189" t="s">
        <v>68</v>
      </c>
      <c r="C2433" s="138" t="s">
        <v>502</v>
      </c>
      <c r="D2433" s="78">
        <f>D2434+D2435+D2436+D2437+D2438</f>
        <v>862.05937999999992</v>
      </c>
      <c r="E2433" s="79">
        <v>0</v>
      </c>
      <c r="F2433" s="69">
        <f>F2434+F2435+F2436+F2437+F2438</f>
        <v>862.05937999999992</v>
      </c>
      <c r="G2433" s="79">
        <v>0</v>
      </c>
      <c r="H2433" s="79">
        <v>0</v>
      </c>
      <c r="I2433" s="3"/>
    </row>
    <row r="2434" spans="1:9" ht="12.75" x14ac:dyDescent="0.2">
      <c r="A2434" s="160"/>
      <c r="B2434" s="189"/>
      <c r="C2434" s="138" t="s">
        <v>503</v>
      </c>
      <c r="D2434" s="76">
        <f>E2434+F2434+G2434+H2434</f>
        <v>103.1</v>
      </c>
      <c r="E2434" s="79">
        <v>0</v>
      </c>
      <c r="F2434" s="69">
        <v>103.1</v>
      </c>
      <c r="G2434" s="79">
        <v>0</v>
      </c>
      <c r="H2434" s="79">
        <v>0</v>
      </c>
      <c r="I2434" s="3"/>
    </row>
    <row r="2435" spans="1:9" ht="12.75" x14ac:dyDescent="0.2">
      <c r="A2435" s="160"/>
      <c r="B2435" s="189"/>
      <c r="C2435" s="138" t="s">
        <v>504</v>
      </c>
      <c r="D2435" s="76">
        <f t="shared" si="1176"/>
        <v>199.17766</v>
      </c>
      <c r="E2435" s="79">
        <v>0</v>
      </c>
      <c r="F2435" s="81">
        <f>182.16631+17.01135</f>
        <v>199.17766</v>
      </c>
      <c r="G2435" s="79">
        <v>0</v>
      </c>
      <c r="H2435" s="79">
        <v>0</v>
      </c>
      <c r="I2435" s="3"/>
    </row>
    <row r="2436" spans="1:9" ht="12.75" x14ac:dyDescent="0.2">
      <c r="A2436" s="160"/>
      <c r="B2436" s="189"/>
      <c r="C2436" s="138" t="s">
        <v>505</v>
      </c>
      <c r="D2436" s="76">
        <f t="shared" si="1176"/>
        <v>183.08171999999999</v>
      </c>
      <c r="E2436" s="79">
        <v>0</v>
      </c>
      <c r="F2436" s="69">
        <v>183.08171999999999</v>
      </c>
      <c r="G2436" s="79">
        <v>0</v>
      </c>
      <c r="H2436" s="79">
        <v>0</v>
      </c>
      <c r="I2436" s="3"/>
    </row>
    <row r="2437" spans="1:9" ht="12.75" x14ac:dyDescent="0.2">
      <c r="A2437" s="160"/>
      <c r="B2437" s="189"/>
      <c r="C2437" s="138" t="s">
        <v>506</v>
      </c>
      <c r="D2437" s="76">
        <f t="shared" si="1176"/>
        <v>163.69999999999999</v>
      </c>
      <c r="E2437" s="79">
        <v>0</v>
      </c>
      <c r="F2437" s="69">
        <v>163.69999999999999</v>
      </c>
      <c r="G2437" s="79">
        <v>0</v>
      </c>
      <c r="H2437" s="79">
        <v>0</v>
      </c>
      <c r="I2437" s="3"/>
    </row>
    <row r="2438" spans="1:9" ht="12.75" x14ac:dyDescent="0.2">
      <c r="A2438" s="160"/>
      <c r="B2438" s="189"/>
      <c r="C2438" s="138" t="s">
        <v>507</v>
      </c>
      <c r="D2438" s="76">
        <f t="shared" si="1176"/>
        <v>213</v>
      </c>
      <c r="E2438" s="79">
        <v>0</v>
      </c>
      <c r="F2438" s="69">
        <v>213</v>
      </c>
      <c r="G2438" s="79">
        <v>0</v>
      </c>
      <c r="H2438" s="79">
        <v>0</v>
      </c>
      <c r="I2438" s="3"/>
    </row>
    <row r="2439" spans="1:9" ht="12.75" x14ac:dyDescent="0.2">
      <c r="A2439" s="160" t="s">
        <v>69</v>
      </c>
      <c r="B2439" s="189" t="s">
        <v>70</v>
      </c>
      <c r="C2439" s="138" t="s">
        <v>502</v>
      </c>
      <c r="D2439" s="78">
        <f>D2440+D2441+D2442+D2443+D2444</f>
        <v>1544.28124</v>
      </c>
      <c r="E2439" s="79">
        <v>0</v>
      </c>
      <c r="F2439" s="69">
        <f>F2440+F2441+F2442+F2443+F2444</f>
        <v>1544.28124</v>
      </c>
      <c r="G2439" s="79">
        <v>0</v>
      </c>
      <c r="H2439" s="79">
        <v>0</v>
      </c>
      <c r="I2439" s="3"/>
    </row>
    <row r="2440" spans="1:9" ht="12.75" x14ac:dyDescent="0.2">
      <c r="A2440" s="160"/>
      <c r="B2440" s="189"/>
      <c r="C2440" s="138" t="s">
        <v>503</v>
      </c>
      <c r="D2440" s="76">
        <f>E2440+F2440+G2440+H2440</f>
        <v>236</v>
      </c>
      <c r="E2440" s="79">
        <v>0</v>
      </c>
      <c r="F2440" s="69">
        <v>236</v>
      </c>
      <c r="G2440" s="79">
        <v>0</v>
      </c>
      <c r="H2440" s="79">
        <v>0</v>
      </c>
      <c r="I2440" s="3"/>
    </row>
    <row r="2441" spans="1:9" ht="12.75" x14ac:dyDescent="0.2">
      <c r="A2441" s="160"/>
      <c r="B2441" s="189"/>
      <c r="C2441" s="138" t="s">
        <v>504</v>
      </c>
      <c r="D2441" s="76">
        <f t="shared" si="1176"/>
        <v>340.88563999999997</v>
      </c>
      <c r="E2441" s="79">
        <v>0</v>
      </c>
      <c r="F2441" s="81">
        <f>311.62962+29.25602</f>
        <v>340.88563999999997</v>
      </c>
      <c r="G2441" s="79">
        <v>0</v>
      </c>
      <c r="H2441" s="79">
        <v>0</v>
      </c>
      <c r="I2441" s="3"/>
    </row>
    <row r="2442" spans="1:9" ht="12.75" x14ac:dyDescent="0.2">
      <c r="A2442" s="160"/>
      <c r="B2442" s="189"/>
      <c r="C2442" s="138" t="s">
        <v>505</v>
      </c>
      <c r="D2442" s="76">
        <f t="shared" ref="D2442:D2492" si="1177">E2442+F2442+G2442+H2442</f>
        <v>313.19560000000001</v>
      </c>
      <c r="E2442" s="79">
        <v>0</v>
      </c>
      <c r="F2442" s="69">
        <v>313.19560000000001</v>
      </c>
      <c r="G2442" s="79">
        <v>0</v>
      </c>
      <c r="H2442" s="79">
        <v>0</v>
      </c>
      <c r="I2442" s="3"/>
    </row>
    <row r="2443" spans="1:9" ht="12.75" x14ac:dyDescent="0.2">
      <c r="A2443" s="160"/>
      <c r="B2443" s="189"/>
      <c r="C2443" s="138" t="s">
        <v>506</v>
      </c>
      <c r="D2443" s="76">
        <f t="shared" si="1177"/>
        <v>278</v>
      </c>
      <c r="E2443" s="79">
        <v>0</v>
      </c>
      <c r="F2443" s="69">
        <v>278</v>
      </c>
      <c r="G2443" s="79">
        <v>0</v>
      </c>
      <c r="H2443" s="79">
        <v>0</v>
      </c>
      <c r="I2443" s="3"/>
    </row>
    <row r="2444" spans="1:9" ht="12.75" x14ac:dyDescent="0.2">
      <c r="A2444" s="160"/>
      <c r="B2444" s="189"/>
      <c r="C2444" s="138" t="s">
        <v>507</v>
      </c>
      <c r="D2444" s="76">
        <f t="shared" si="1177"/>
        <v>376.2</v>
      </c>
      <c r="E2444" s="79">
        <v>0</v>
      </c>
      <c r="F2444" s="69">
        <v>376.2</v>
      </c>
      <c r="G2444" s="79">
        <v>0</v>
      </c>
      <c r="H2444" s="79">
        <v>0</v>
      </c>
      <c r="I2444" s="3"/>
    </row>
    <row r="2445" spans="1:9" ht="12.75" x14ac:dyDescent="0.2">
      <c r="A2445" s="160" t="s">
        <v>71</v>
      </c>
      <c r="B2445" s="189" t="s">
        <v>72</v>
      </c>
      <c r="C2445" s="138" t="s">
        <v>502</v>
      </c>
      <c r="D2445" s="78">
        <f>D2446+D2447+D2448+D2449+D2450</f>
        <v>5821.8225499999999</v>
      </c>
      <c r="E2445" s="79">
        <v>0</v>
      </c>
      <c r="F2445" s="69">
        <f>F2446+F2447+F2448+F2449+F2450</f>
        <v>5821.8225499999999</v>
      </c>
      <c r="G2445" s="79">
        <v>0</v>
      </c>
      <c r="H2445" s="79">
        <v>0</v>
      </c>
      <c r="I2445" s="3"/>
    </row>
    <row r="2446" spans="1:9" ht="12.75" x14ac:dyDescent="0.2">
      <c r="A2446" s="160"/>
      <c r="B2446" s="189"/>
      <c r="C2446" s="138" t="s">
        <v>503</v>
      </c>
      <c r="D2446" s="76">
        <f>E2446+F2446+G2446+H2446</f>
        <v>1030.4000000000001</v>
      </c>
      <c r="E2446" s="79">
        <v>0</v>
      </c>
      <c r="F2446" s="69">
        <v>1030.4000000000001</v>
      </c>
      <c r="G2446" s="79">
        <v>0</v>
      </c>
      <c r="H2446" s="79">
        <v>0</v>
      </c>
      <c r="I2446" s="3"/>
    </row>
    <row r="2447" spans="1:9" ht="12.75" x14ac:dyDescent="0.2">
      <c r="A2447" s="160"/>
      <c r="B2447" s="189"/>
      <c r="C2447" s="138" t="s">
        <v>504</v>
      </c>
      <c r="D2447" s="76">
        <f t="shared" si="1177"/>
        <v>1185.9371099999998</v>
      </c>
      <c r="E2447" s="79">
        <v>0</v>
      </c>
      <c r="F2447" s="81">
        <f>1083.93851+101.9986</f>
        <v>1185.9371099999998</v>
      </c>
      <c r="G2447" s="79">
        <v>0</v>
      </c>
      <c r="H2447" s="79">
        <v>0</v>
      </c>
      <c r="I2447" s="3"/>
    </row>
    <row r="2448" spans="1:9" ht="12.75" x14ac:dyDescent="0.2">
      <c r="A2448" s="160"/>
      <c r="B2448" s="189"/>
      <c r="C2448" s="138" t="s">
        <v>505</v>
      </c>
      <c r="D2448" s="76">
        <f t="shared" si="1177"/>
        <v>989.38544000000002</v>
      </c>
      <c r="E2448" s="79">
        <v>0</v>
      </c>
      <c r="F2448" s="69">
        <v>989.38544000000002</v>
      </c>
      <c r="G2448" s="79">
        <v>0</v>
      </c>
      <c r="H2448" s="79">
        <v>0</v>
      </c>
      <c r="I2448" s="3"/>
    </row>
    <row r="2449" spans="1:9" ht="12.75" x14ac:dyDescent="0.2">
      <c r="A2449" s="160"/>
      <c r="B2449" s="189"/>
      <c r="C2449" s="138" t="s">
        <v>506</v>
      </c>
      <c r="D2449" s="76">
        <f t="shared" si="1177"/>
        <v>973.8</v>
      </c>
      <c r="E2449" s="79">
        <v>0</v>
      </c>
      <c r="F2449" s="69">
        <v>973.8</v>
      </c>
      <c r="G2449" s="79">
        <v>0</v>
      </c>
      <c r="H2449" s="79">
        <v>0</v>
      </c>
      <c r="I2449" s="3"/>
    </row>
    <row r="2450" spans="1:9" ht="12.75" x14ac:dyDescent="0.2">
      <c r="A2450" s="160"/>
      <c r="B2450" s="189"/>
      <c r="C2450" s="138" t="s">
        <v>507</v>
      </c>
      <c r="D2450" s="76">
        <f t="shared" si="1177"/>
        <v>1642.3</v>
      </c>
      <c r="E2450" s="79">
        <v>0</v>
      </c>
      <c r="F2450" s="69">
        <v>1642.3</v>
      </c>
      <c r="G2450" s="79">
        <v>0</v>
      </c>
      <c r="H2450" s="79">
        <v>0</v>
      </c>
      <c r="I2450" s="3"/>
    </row>
    <row r="2451" spans="1:9" ht="12.75" x14ac:dyDescent="0.2">
      <c r="A2451" s="160" t="s">
        <v>73</v>
      </c>
      <c r="B2451" s="189" t="s">
        <v>74</v>
      </c>
      <c r="C2451" s="138" t="s">
        <v>502</v>
      </c>
      <c r="D2451" s="78">
        <f>D2452+D2453+D2454+D2455+D2456</f>
        <v>1011.81754</v>
      </c>
      <c r="E2451" s="79">
        <v>0</v>
      </c>
      <c r="F2451" s="69">
        <f>F2452+F2453+F2454+F2455+F2456</f>
        <v>1011.81754</v>
      </c>
      <c r="G2451" s="79">
        <v>0</v>
      </c>
      <c r="H2451" s="79">
        <v>0</v>
      </c>
      <c r="I2451" s="3"/>
    </row>
    <row r="2452" spans="1:9" ht="12.75" x14ac:dyDescent="0.2">
      <c r="A2452" s="160"/>
      <c r="B2452" s="189"/>
      <c r="C2452" s="138" t="s">
        <v>503</v>
      </c>
      <c r="D2452" s="76">
        <f>E2452+F2452+G2452+H2452</f>
        <v>142</v>
      </c>
      <c r="E2452" s="79">
        <v>0</v>
      </c>
      <c r="F2452" s="69">
        <v>142</v>
      </c>
      <c r="G2452" s="79">
        <v>0</v>
      </c>
      <c r="H2452" s="79">
        <v>0</v>
      </c>
      <c r="I2452" s="3"/>
    </row>
    <row r="2453" spans="1:9" ht="12.75" x14ac:dyDescent="0.2">
      <c r="A2453" s="160"/>
      <c r="B2453" s="189"/>
      <c r="C2453" s="138" t="s">
        <v>504</v>
      </c>
      <c r="D2453" s="76">
        <f t="shared" si="1177"/>
        <v>227.72474</v>
      </c>
      <c r="E2453" s="79">
        <v>0</v>
      </c>
      <c r="F2453" s="81">
        <f>208.94284+18.7819</f>
        <v>227.72474</v>
      </c>
      <c r="G2453" s="79">
        <v>0</v>
      </c>
      <c r="H2453" s="79">
        <v>0</v>
      </c>
      <c r="I2453" s="3"/>
    </row>
    <row r="2454" spans="1:9" ht="12.75" x14ac:dyDescent="0.2">
      <c r="A2454" s="160"/>
      <c r="B2454" s="189"/>
      <c r="C2454" s="138" t="s">
        <v>505</v>
      </c>
      <c r="D2454" s="76">
        <f t="shared" si="1177"/>
        <v>209.99279999999999</v>
      </c>
      <c r="E2454" s="79">
        <v>0</v>
      </c>
      <c r="F2454" s="69">
        <v>209.99279999999999</v>
      </c>
      <c r="G2454" s="79">
        <v>0</v>
      </c>
      <c r="H2454" s="79">
        <v>0</v>
      </c>
      <c r="I2454" s="3"/>
    </row>
    <row r="2455" spans="1:9" ht="12.75" x14ac:dyDescent="0.2">
      <c r="A2455" s="160"/>
      <c r="B2455" s="189"/>
      <c r="C2455" s="138" t="s">
        <v>506</v>
      </c>
      <c r="D2455" s="76">
        <f t="shared" si="1177"/>
        <v>187.8</v>
      </c>
      <c r="E2455" s="79">
        <v>0</v>
      </c>
      <c r="F2455" s="69">
        <v>187.8</v>
      </c>
      <c r="G2455" s="79">
        <v>0</v>
      </c>
      <c r="H2455" s="79">
        <v>0</v>
      </c>
      <c r="I2455" s="3"/>
    </row>
    <row r="2456" spans="1:9" ht="12.75" x14ac:dyDescent="0.2">
      <c r="A2456" s="160"/>
      <c r="B2456" s="189"/>
      <c r="C2456" s="138" t="s">
        <v>507</v>
      </c>
      <c r="D2456" s="76">
        <f t="shared" si="1177"/>
        <v>244.3</v>
      </c>
      <c r="E2456" s="79">
        <v>0</v>
      </c>
      <c r="F2456" s="83">
        <v>244.3</v>
      </c>
      <c r="G2456" s="79">
        <v>0</v>
      </c>
      <c r="H2456" s="79">
        <v>0</v>
      </c>
      <c r="I2456" s="3"/>
    </row>
    <row r="2457" spans="1:9" ht="12.75" x14ac:dyDescent="0.2">
      <c r="A2457" s="160" t="s">
        <v>75</v>
      </c>
      <c r="B2457" s="189" t="s">
        <v>76</v>
      </c>
      <c r="C2457" s="138" t="s">
        <v>502</v>
      </c>
      <c r="D2457" s="78">
        <f>D2458+D2459+D2460+D2461+D2462</f>
        <v>1865.6520499999999</v>
      </c>
      <c r="E2457" s="79">
        <v>0</v>
      </c>
      <c r="F2457" s="69">
        <f>F2458+F2459+F2460+F2461+F2462</f>
        <v>1865.6520499999999</v>
      </c>
      <c r="G2457" s="79">
        <v>0</v>
      </c>
      <c r="H2457" s="79">
        <v>0</v>
      </c>
      <c r="I2457" s="3"/>
    </row>
    <row r="2458" spans="1:9" ht="12.75" x14ac:dyDescent="0.2">
      <c r="A2458" s="160"/>
      <c r="B2458" s="189"/>
      <c r="C2458" s="138" t="s">
        <v>503</v>
      </c>
      <c r="D2458" s="76">
        <f>E2458+F2458+G2458+H2458</f>
        <v>264.39999999999998</v>
      </c>
      <c r="E2458" s="79">
        <v>0</v>
      </c>
      <c r="F2458" s="69">
        <v>264.39999999999998</v>
      </c>
      <c r="G2458" s="79">
        <v>0</v>
      </c>
      <c r="H2458" s="79">
        <v>0</v>
      </c>
      <c r="I2458" s="3"/>
    </row>
    <row r="2459" spans="1:9" ht="12.75" x14ac:dyDescent="0.2">
      <c r="A2459" s="160"/>
      <c r="B2459" s="189"/>
      <c r="C2459" s="138" t="s">
        <v>504</v>
      </c>
      <c r="D2459" s="76">
        <f t="shared" si="1177"/>
        <v>420.25898999999998</v>
      </c>
      <c r="E2459" s="79">
        <v>0</v>
      </c>
      <c r="F2459" s="81">
        <f>384.36159+35.8974</f>
        <v>420.25898999999998</v>
      </c>
      <c r="G2459" s="79">
        <v>0</v>
      </c>
      <c r="H2459" s="79">
        <v>0</v>
      </c>
      <c r="I2459" s="3"/>
    </row>
    <row r="2460" spans="1:9" ht="12.75" x14ac:dyDescent="0.2">
      <c r="A2460" s="160"/>
      <c r="B2460" s="189"/>
      <c r="C2460" s="138" t="s">
        <v>505</v>
      </c>
      <c r="D2460" s="76">
        <f t="shared" si="1177"/>
        <v>386.29306000000003</v>
      </c>
      <c r="E2460" s="79">
        <v>0</v>
      </c>
      <c r="F2460" s="69">
        <v>386.29306000000003</v>
      </c>
      <c r="G2460" s="79">
        <v>0</v>
      </c>
      <c r="H2460" s="79">
        <v>0</v>
      </c>
      <c r="I2460" s="3"/>
    </row>
    <row r="2461" spans="1:9" ht="12.75" x14ac:dyDescent="0.2">
      <c r="A2461" s="160"/>
      <c r="B2461" s="189"/>
      <c r="C2461" s="138" t="s">
        <v>506</v>
      </c>
      <c r="D2461" s="76">
        <f t="shared" si="1177"/>
        <v>345.4</v>
      </c>
      <c r="E2461" s="79">
        <v>0</v>
      </c>
      <c r="F2461" s="69">
        <v>345.4</v>
      </c>
      <c r="G2461" s="79">
        <v>0</v>
      </c>
      <c r="H2461" s="79">
        <v>0</v>
      </c>
      <c r="I2461" s="3"/>
    </row>
    <row r="2462" spans="1:9" ht="15" customHeight="1" x14ac:dyDescent="0.2">
      <c r="A2462" s="160"/>
      <c r="B2462" s="189"/>
      <c r="C2462" s="138" t="s">
        <v>507</v>
      </c>
      <c r="D2462" s="76">
        <f t="shared" si="1177"/>
        <v>449.3</v>
      </c>
      <c r="E2462" s="79">
        <v>0</v>
      </c>
      <c r="F2462" s="69">
        <v>449.3</v>
      </c>
      <c r="G2462" s="79">
        <v>0</v>
      </c>
      <c r="H2462" s="79">
        <v>0</v>
      </c>
      <c r="I2462" s="3"/>
    </row>
    <row r="2463" spans="1:9" ht="12.75" x14ac:dyDescent="0.2">
      <c r="A2463" s="160" t="s">
        <v>77</v>
      </c>
      <c r="B2463" s="189" t="s">
        <v>78</v>
      </c>
      <c r="C2463" s="138" t="s">
        <v>502</v>
      </c>
      <c r="D2463" s="78">
        <f>D2464+D2465+D2466+D2467+D2468</f>
        <v>3021.8598000000002</v>
      </c>
      <c r="E2463" s="79">
        <v>0</v>
      </c>
      <c r="F2463" s="69">
        <f>F2464+F2465+F2466+F2467+F2468</f>
        <v>3021.8598000000002</v>
      </c>
      <c r="G2463" s="79">
        <v>0</v>
      </c>
      <c r="H2463" s="79">
        <v>0</v>
      </c>
      <c r="I2463" s="3"/>
    </row>
    <row r="2464" spans="1:9" ht="12.75" x14ac:dyDescent="0.2">
      <c r="A2464" s="160"/>
      <c r="B2464" s="189"/>
      <c r="C2464" s="138" t="s">
        <v>503</v>
      </c>
      <c r="D2464" s="76">
        <f>E2464+F2464+G2464+H2464</f>
        <v>605.6</v>
      </c>
      <c r="E2464" s="79">
        <v>0</v>
      </c>
      <c r="F2464" s="69">
        <v>605.6</v>
      </c>
      <c r="G2464" s="79">
        <v>0</v>
      </c>
      <c r="H2464" s="79">
        <v>0</v>
      </c>
      <c r="I2464" s="3"/>
    </row>
    <row r="2465" spans="1:9" ht="12.75" x14ac:dyDescent="0.2">
      <c r="A2465" s="160"/>
      <c r="B2465" s="189"/>
      <c r="C2465" s="138" t="s">
        <v>504</v>
      </c>
      <c r="D2465" s="76">
        <f t="shared" si="1177"/>
        <v>641.37161999999989</v>
      </c>
      <c r="E2465" s="79">
        <v>0</v>
      </c>
      <c r="F2465" s="81">
        <f>586.64024+54.73138</f>
        <v>641.37161999999989</v>
      </c>
      <c r="G2465" s="79">
        <v>0</v>
      </c>
      <c r="H2465" s="79">
        <v>0</v>
      </c>
      <c r="I2465" s="3"/>
    </row>
    <row r="2466" spans="1:9" ht="12.75" x14ac:dyDescent="0.2">
      <c r="A2466" s="160"/>
      <c r="B2466" s="189"/>
      <c r="C2466" s="138" t="s">
        <v>505</v>
      </c>
      <c r="D2466" s="76">
        <f t="shared" si="1177"/>
        <v>539.58817999999997</v>
      </c>
      <c r="E2466" s="79">
        <v>0</v>
      </c>
      <c r="F2466" s="69">
        <v>539.58817999999997</v>
      </c>
      <c r="G2466" s="79">
        <v>0</v>
      </c>
      <c r="H2466" s="79">
        <v>0</v>
      </c>
      <c r="I2466" s="3"/>
    </row>
    <row r="2467" spans="1:9" ht="12.75" x14ac:dyDescent="0.2">
      <c r="A2467" s="160"/>
      <c r="B2467" s="189"/>
      <c r="C2467" s="138" t="s">
        <v>506</v>
      </c>
      <c r="D2467" s="76">
        <f t="shared" si="1177"/>
        <v>527.1</v>
      </c>
      <c r="E2467" s="79">
        <v>0</v>
      </c>
      <c r="F2467" s="69">
        <v>527.1</v>
      </c>
      <c r="G2467" s="79">
        <v>0</v>
      </c>
      <c r="H2467" s="79">
        <v>0</v>
      </c>
      <c r="I2467" s="3"/>
    </row>
    <row r="2468" spans="1:9" ht="12.75" x14ac:dyDescent="0.2">
      <c r="A2468" s="160"/>
      <c r="B2468" s="189"/>
      <c r="C2468" s="138" t="s">
        <v>507</v>
      </c>
      <c r="D2468" s="76">
        <f t="shared" si="1177"/>
        <v>708.2</v>
      </c>
      <c r="E2468" s="79">
        <v>0</v>
      </c>
      <c r="F2468" s="69">
        <v>708.2</v>
      </c>
      <c r="G2468" s="79">
        <v>0</v>
      </c>
      <c r="H2468" s="79">
        <v>0</v>
      </c>
      <c r="I2468" s="3"/>
    </row>
    <row r="2469" spans="1:9" ht="12.75" x14ac:dyDescent="0.2">
      <c r="A2469" s="160" t="s">
        <v>79</v>
      </c>
      <c r="B2469" s="189" t="s">
        <v>80</v>
      </c>
      <c r="C2469" s="138" t="s">
        <v>502</v>
      </c>
      <c r="D2469" s="78">
        <f>D2470+D2471+D2472+D2473+D2474</f>
        <v>1567.23947</v>
      </c>
      <c r="E2469" s="79">
        <v>0</v>
      </c>
      <c r="F2469" s="69">
        <f>F2470+F2471+F2472+F2473+F2474</f>
        <v>1567.23947</v>
      </c>
      <c r="G2469" s="79">
        <v>0</v>
      </c>
      <c r="H2469" s="79">
        <v>0</v>
      </c>
      <c r="I2469" s="3"/>
    </row>
    <row r="2470" spans="1:9" ht="12.75" x14ac:dyDescent="0.2">
      <c r="A2470" s="160"/>
      <c r="B2470" s="189"/>
      <c r="C2470" s="138" t="s">
        <v>503</v>
      </c>
      <c r="D2470" s="76">
        <f>E2470+F2470+G2470+H2470</f>
        <v>216.7</v>
      </c>
      <c r="E2470" s="79">
        <v>0</v>
      </c>
      <c r="F2470" s="69">
        <v>216.7</v>
      </c>
      <c r="G2470" s="79">
        <v>0</v>
      </c>
      <c r="H2470" s="79">
        <v>0</v>
      </c>
      <c r="I2470" s="3"/>
    </row>
    <row r="2471" spans="1:9" ht="12.75" x14ac:dyDescent="0.2">
      <c r="A2471" s="160"/>
      <c r="B2471" s="189"/>
      <c r="C2471" s="138" t="s">
        <v>504</v>
      </c>
      <c r="D2471" s="76">
        <f t="shared" si="1177"/>
        <v>366.74709000000001</v>
      </c>
      <c r="E2471" s="79">
        <v>0</v>
      </c>
      <c r="F2471" s="81">
        <f>335.60592+31.14117</f>
        <v>366.74709000000001</v>
      </c>
      <c r="G2471" s="79">
        <v>0</v>
      </c>
      <c r="H2471" s="79">
        <v>0</v>
      </c>
      <c r="I2471" s="3"/>
    </row>
    <row r="2472" spans="1:9" ht="12.75" x14ac:dyDescent="0.2">
      <c r="A2472" s="160"/>
      <c r="B2472" s="189"/>
      <c r="C2472" s="138" t="s">
        <v>505</v>
      </c>
      <c r="D2472" s="76">
        <f t="shared" si="1177"/>
        <v>337.29237999999998</v>
      </c>
      <c r="E2472" s="79">
        <v>0</v>
      </c>
      <c r="F2472" s="69">
        <v>337.29237999999998</v>
      </c>
      <c r="G2472" s="79">
        <v>0</v>
      </c>
      <c r="H2472" s="79">
        <v>0</v>
      </c>
      <c r="I2472" s="3"/>
    </row>
    <row r="2473" spans="1:9" ht="12.75" x14ac:dyDescent="0.2">
      <c r="A2473" s="160"/>
      <c r="B2473" s="189"/>
      <c r="C2473" s="138" t="s">
        <v>506</v>
      </c>
      <c r="D2473" s="76">
        <f t="shared" si="1177"/>
        <v>301.60000000000002</v>
      </c>
      <c r="E2473" s="79">
        <v>0</v>
      </c>
      <c r="F2473" s="69">
        <v>301.60000000000002</v>
      </c>
      <c r="G2473" s="79">
        <v>0</v>
      </c>
      <c r="H2473" s="79">
        <v>0</v>
      </c>
      <c r="I2473" s="3"/>
    </row>
    <row r="2474" spans="1:9" ht="12.75" x14ac:dyDescent="0.2">
      <c r="A2474" s="160"/>
      <c r="B2474" s="189"/>
      <c r="C2474" s="138" t="s">
        <v>507</v>
      </c>
      <c r="D2474" s="76">
        <f t="shared" si="1177"/>
        <v>344.9</v>
      </c>
      <c r="E2474" s="79">
        <v>0</v>
      </c>
      <c r="F2474" s="69">
        <v>344.9</v>
      </c>
      <c r="G2474" s="79">
        <v>0</v>
      </c>
      <c r="H2474" s="79">
        <v>0</v>
      </c>
      <c r="I2474" s="3"/>
    </row>
    <row r="2475" spans="1:9" ht="12.75" x14ac:dyDescent="0.2">
      <c r="A2475" s="160" t="s">
        <v>81</v>
      </c>
      <c r="B2475" s="189" t="s">
        <v>82</v>
      </c>
      <c r="C2475" s="138" t="s">
        <v>502</v>
      </c>
      <c r="D2475" s="78">
        <f>D2476+D2477+D2478+D2479+D2480</f>
        <v>1329.45929</v>
      </c>
      <c r="E2475" s="79">
        <v>0</v>
      </c>
      <c r="F2475" s="69">
        <f>F2476+F2477+F2478+F2479+F2480</f>
        <v>1329.45929</v>
      </c>
      <c r="G2475" s="79">
        <v>0</v>
      </c>
      <c r="H2475" s="79">
        <v>0</v>
      </c>
      <c r="I2475" s="3"/>
    </row>
    <row r="2476" spans="1:9" ht="12.75" x14ac:dyDescent="0.2">
      <c r="A2476" s="160"/>
      <c r="B2476" s="189"/>
      <c r="C2476" s="138" t="s">
        <v>503</v>
      </c>
      <c r="D2476" s="76">
        <f>E2476+F2476+G2476+H2476</f>
        <v>177</v>
      </c>
      <c r="E2476" s="79">
        <v>0</v>
      </c>
      <c r="F2476" s="69">
        <v>177</v>
      </c>
      <c r="G2476" s="79">
        <v>0</v>
      </c>
      <c r="H2476" s="79">
        <v>0</v>
      </c>
      <c r="I2476" s="3"/>
    </row>
    <row r="2477" spans="1:9" ht="12.75" x14ac:dyDescent="0.2">
      <c r="A2477" s="160"/>
      <c r="B2477" s="189"/>
      <c r="C2477" s="138" t="s">
        <v>504</v>
      </c>
      <c r="D2477" s="76">
        <f t="shared" si="1177"/>
        <v>282.96866999999997</v>
      </c>
      <c r="E2477" s="79">
        <v>0</v>
      </c>
      <c r="F2477" s="81">
        <f>282.96867</f>
        <v>282.96866999999997</v>
      </c>
      <c r="G2477" s="79">
        <v>0</v>
      </c>
      <c r="H2477" s="79">
        <v>0</v>
      </c>
      <c r="I2477" s="3"/>
    </row>
    <row r="2478" spans="1:9" ht="12.75" x14ac:dyDescent="0.2">
      <c r="A2478" s="160"/>
      <c r="B2478" s="189"/>
      <c r="C2478" s="138" t="s">
        <v>505</v>
      </c>
      <c r="D2478" s="76">
        <f t="shared" si="1177"/>
        <v>284.39062000000001</v>
      </c>
      <c r="E2478" s="79">
        <v>0</v>
      </c>
      <c r="F2478" s="69">
        <v>284.39062000000001</v>
      </c>
      <c r="G2478" s="79">
        <v>0</v>
      </c>
      <c r="H2478" s="79">
        <v>0</v>
      </c>
      <c r="I2478" s="3"/>
    </row>
    <row r="2479" spans="1:9" ht="12.75" x14ac:dyDescent="0.2">
      <c r="A2479" s="160"/>
      <c r="B2479" s="189"/>
      <c r="C2479" s="138" t="s">
        <v>506</v>
      </c>
      <c r="D2479" s="76">
        <f t="shared" si="1177"/>
        <v>254.3</v>
      </c>
      <c r="E2479" s="79">
        <v>0</v>
      </c>
      <c r="F2479" s="69">
        <v>254.3</v>
      </c>
      <c r="G2479" s="79">
        <v>0</v>
      </c>
      <c r="H2479" s="79">
        <v>0</v>
      </c>
      <c r="I2479" s="3"/>
    </row>
    <row r="2480" spans="1:9" ht="12.75" x14ac:dyDescent="0.2">
      <c r="A2480" s="160"/>
      <c r="B2480" s="189"/>
      <c r="C2480" s="138" t="s">
        <v>507</v>
      </c>
      <c r="D2480" s="76">
        <f t="shared" si="1177"/>
        <v>330.8</v>
      </c>
      <c r="E2480" s="79">
        <v>0</v>
      </c>
      <c r="F2480" s="69">
        <v>330.8</v>
      </c>
      <c r="G2480" s="79">
        <v>0</v>
      </c>
      <c r="H2480" s="79">
        <v>0</v>
      </c>
      <c r="I2480" s="3"/>
    </row>
    <row r="2481" spans="1:9" ht="12.75" x14ac:dyDescent="0.2">
      <c r="A2481" s="160" t="s">
        <v>83</v>
      </c>
      <c r="B2481" s="189" t="s">
        <v>84</v>
      </c>
      <c r="C2481" s="138" t="s">
        <v>502</v>
      </c>
      <c r="D2481" s="78">
        <f>D2482+D2483+D2484+D2485+D2486</f>
        <v>346.7</v>
      </c>
      <c r="E2481" s="79">
        <v>0</v>
      </c>
      <c r="F2481" s="69">
        <f>F2482+F2483+F2484+F2485+F2486</f>
        <v>346.7</v>
      </c>
      <c r="G2481" s="79">
        <v>0</v>
      </c>
      <c r="H2481" s="79">
        <v>0</v>
      </c>
      <c r="I2481" s="3"/>
    </row>
    <row r="2482" spans="1:9" ht="12.75" x14ac:dyDescent="0.2">
      <c r="A2482" s="160"/>
      <c r="B2482" s="189"/>
      <c r="C2482" s="138" t="s">
        <v>503</v>
      </c>
      <c r="D2482" s="76">
        <f>E2482+F2482+G2482+H2482</f>
        <v>346.7</v>
      </c>
      <c r="E2482" s="79">
        <v>0</v>
      </c>
      <c r="F2482" s="69">
        <v>346.7</v>
      </c>
      <c r="G2482" s="79">
        <v>0</v>
      </c>
      <c r="H2482" s="79">
        <v>0</v>
      </c>
      <c r="I2482" s="3"/>
    </row>
    <row r="2483" spans="1:9" ht="12.75" x14ac:dyDescent="0.2">
      <c r="A2483" s="160"/>
      <c r="B2483" s="189"/>
      <c r="C2483" s="138" t="s">
        <v>504</v>
      </c>
      <c r="D2483" s="76">
        <f t="shared" si="1177"/>
        <v>0</v>
      </c>
      <c r="E2483" s="79">
        <v>0</v>
      </c>
      <c r="F2483" s="69">
        <v>0</v>
      </c>
      <c r="G2483" s="79">
        <v>0</v>
      </c>
      <c r="H2483" s="79">
        <v>0</v>
      </c>
      <c r="I2483" s="3"/>
    </row>
    <row r="2484" spans="1:9" ht="12.75" x14ac:dyDescent="0.2">
      <c r="A2484" s="160"/>
      <c r="B2484" s="189"/>
      <c r="C2484" s="138" t="s">
        <v>505</v>
      </c>
      <c r="D2484" s="76">
        <f t="shared" si="1177"/>
        <v>0</v>
      </c>
      <c r="E2484" s="79">
        <v>0</v>
      </c>
      <c r="F2484" s="69">
        <v>0</v>
      </c>
      <c r="G2484" s="79">
        <v>0</v>
      </c>
      <c r="H2484" s="79">
        <v>0</v>
      </c>
      <c r="I2484" s="3"/>
    </row>
    <row r="2485" spans="1:9" ht="12.75" x14ac:dyDescent="0.2">
      <c r="A2485" s="160"/>
      <c r="B2485" s="189"/>
      <c r="C2485" s="138" t="s">
        <v>506</v>
      </c>
      <c r="D2485" s="76">
        <f t="shared" si="1177"/>
        <v>0</v>
      </c>
      <c r="E2485" s="79">
        <v>0</v>
      </c>
      <c r="F2485" s="69">
        <v>0</v>
      </c>
      <c r="G2485" s="79">
        <v>0</v>
      </c>
      <c r="H2485" s="79">
        <v>0</v>
      </c>
      <c r="I2485" s="3"/>
    </row>
    <row r="2486" spans="1:9" ht="12.75" x14ac:dyDescent="0.2">
      <c r="A2486" s="160"/>
      <c r="B2486" s="189"/>
      <c r="C2486" s="138" t="s">
        <v>507</v>
      </c>
      <c r="D2486" s="76">
        <f t="shared" si="1177"/>
        <v>0</v>
      </c>
      <c r="E2486" s="79">
        <v>0</v>
      </c>
      <c r="F2486" s="69">
        <v>0</v>
      </c>
      <c r="G2486" s="79">
        <v>0</v>
      </c>
      <c r="H2486" s="79">
        <v>0</v>
      </c>
      <c r="I2486" s="3"/>
    </row>
    <row r="2487" spans="1:9" ht="12.75" x14ac:dyDescent="0.2">
      <c r="A2487" s="160" t="s">
        <v>85</v>
      </c>
      <c r="B2487" s="189" t="s">
        <v>86</v>
      </c>
      <c r="C2487" s="138" t="s">
        <v>502</v>
      </c>
      <c r="D2487" s="78">
        <f>D2488+D2489+D2490+D2491+D2492</f>
        <v>189.38324</v>
      </c>
      <c r="E2487" s="79">
        <v>0</v>
      </c>
      <c r="F2487" s="69">
        <f>F2488+F2489+F2490+F2491+F2492</f>
        <v>189.38324</v>
      </c>
      <c r="G2487" s="79">
        <v>0</v>
      </c>
      <c r="H2487" s="79">
        <v>0</v>
      </c>
      <c r="I2487" s="3"/>
    </row>
    <row r="2488" spans="1:9" ht="12.75" x14ac:dyDescent="0.2">
      <c r="A2488" s="160"/>
      <c r="B2488" s="189"/>
      <c r="C2488" s="138" t="s">
        <v>503</v>
      </c>
      <c r="D2488" s="76">
        <f>E2488+F2488+G2488+H2488</f>
        <v>29.5</v>
      </c>
      <c r="E2488" s="79">
        <v>0</v>
      </c>
      <c r="F2488" s="76">
        <v>29.5</v>
      </c>
      <c r="G2488" s="79">
        <v>0</v>
      </c>
      <c r="H2488" s="79">
        <v>0</v>
      </c>
      <c r="I2488" s="3"/>
    </row>
    <row r="2489" spans="1:9" ht="12.75" x14ac:dyDescent="0.2">
      <c r="A2489" s="160"/>
      <c r="B2489" s="189"/>
      <c r="C2489" s="138" t="s">
        <v>504</v>
      </c>
      <c r="D2489" s="76">
        <f t="shared" si="1177"/>
        <v>38.893239999999999</v>
      </c>
      <c r="E2489" s="79">
        <v>0</v>
      </c>
      <c r="F2489" s="81">
        <f>38.89324</f>
        <v>38.893239999999999</v>
      </c>
      <c r="G2489" s="79">
        <v>0</v>
      </c>
      <c r="H2489" s="79">
        <v>0</v>
      </c>
      <c r="I2489" s="3"/>
    </row>
    <row r="2490" spans="1:9" ht="12.75" x14ac:dyDescent="0.2">
      <c r="A2490" s="160"/>
      <c r="B2490" s="189"/>
      <c r="C2490" s="138" t="s">
        <v>505</v>
      </c>
      <c r="D2490" s="76">
        <f t="shared" si="1177"/>
        <v>39.090000000000003</v>
      </c>
      <c r="E2490" s="79">
        <v>0</v>
      </c>
      <c r="F2490" s="76">
        <v>39.090000000000003</v>
      </c>
      <c r="G2490" s="79">
        <v>0</v>
      </c>
      <c r="H2490" s="79">
        <v>0</v>
      </c>
      <c r="I2490" s="3"/>
    </row>
    <row r="2491" spans="1:9" ht="12.75" x14ac:dyDescent="0.2">
      <c r="A2491" s="160"/>
      <c r="B2491" s="189"/>
      <c r="C2491" s="138" t="s">
        <v>506</v>
      </c>
      <c r="D2491" s="76">
        <f t="shared" si="1177"/>
        <v>35</v>
      </c>
      <c r="E2491" s="79">
        <v>0</v>
      </c>
      <c r="F2491" s="76">
        <v>35</v>
      </c>
      <c r="G2491" s="79">
        <v>0</v>
      </c>
      <c r="H2491" s="79">
        <v>0</v>
      </c>
      <c r="I2491" s="3"/>
    </row>
    <row r="2492" spans="1:9" ht="12.75" x14ac:dyDescent="0.2">
      <c r="A2492" s="160"/>
      <c r="B2492" s="189"/>
      <c r="C2492" s="138" t="s">
        <v>507</v>
      </c>
      <c r="D2492" s="76">
        <f t="shared" si="1177"/>
        <v>46.9</v>
      </c>
      <c r="E2492" s="79">
        <v>0</v>
      </c>
      <c r="F2492" s="76">
        <v>46.9</v>
      </c>
      <c r="G2492" s="79">
        <v>0</v>
      </c>
      <c r="H2492" s="79">
        <v>0</v>
      </c>
      <c r="I2492" s="3"/>
    </row>
    <row r="2493" spans="1:9" ht="12.75" x14ac:dyDescent="0.2">
      <c r="A2493" s="160" t="s">
        <v>87</v>
      </c>
      <c r="B2493" s="189" t="s">
        <v>88</v>
      </c>
      <c r="C2493" s="10" t="s">
        <v>502</v>
      </c>
      <c r="D2493" s="78">
        <f>D2494+D2495+D2496+D2497+D2498</f>
        <v>154.30000000000001</v>
      </c>
      <c r="E2493" s="79">
        <v>0</v>
      </c>
      <c r="F2493" s="78">
        <f>F2494+F2495+F2496+F2497+F2498</f>
        <v>0</v>
      </c>
      <c r="G2493" s="79">
        <v>0</v>
      </c>
      <c r="H2493" s="69">
        <f>H2494+H2495+H2496+H2497+H2498</f>
        <v>154.30000000000001</v>
      </c>
      <c r="I2493" s="3"/>
    </row>
    <row r="2494" spans="1:9" ht="12.75" x14ac:dyDescent="0.2">
      <c r="A2494" s="160"/>
      <c r="B2494" s="189"/>
      <c r="C2494" s="138" t="s">
        <v>503</v>
      </c>
      <c r="D2494" s="76">
        <f>E2494+F2494+G2494+H2494</f>
        <v>51.1</v>
      </c>
      <c r="E2494" s="79">
        <v>0</v>
      </c>
      <c r="F2494" s="80">
        <v>0</v>
      </c>
      <c r="G2494" s="79">
        <v>0</v>
      </c>
      <c r="H2494" s="69">
        <v>51.1</v>
      </c>
      <c r="I2494" s="3"/>
    </row>
    <row r="2495" spans="1:9" ht="12.75" x14ac:dyDescent="0.2">
      <c r="A2495" s="160"/>
      <c r="B2495" s="189"/>
      <c r="C2495" s="138" t="s">
        <v>504</v>
      </c>
      <c r="D2495" s="76">
        <f>E2495+F2495+G2495+H2495</f>
        <v>54.5</v>
      </c>
      <c r="E2495" s="79">
        <v>0</v>
      </c>
      <c r="F2495" s="80">
        <v>0</v>
      </c>
      <c r="G2495" s="79">
        <v>0</v>
      </c>
      <c r="H2495" s="69">
        <v>54.5</v>
      </c>
      <c r="I2495" s="3"/>
    </row>
    <row r="2496" spans="1:9" ht="12.75" x14ac:dyDescent="0.2">
      <c r="A2496" s="160"/>
      <c r="B2496" s="189"/>
      <c r="C2496" s="138" t="s">
        <v>505</v>
      </c>
      <c r="D2496" s="76">
        <f>E2496+F2496+G2496+H2496</f>
        <v>48.7</v>
      </c>
      <c r="E2496" s="79">
        <v>0</v>
      </c>
      <c r="F2496" s="76">
        <v>0</v>
      </c>
      <c r="G2496" s="79">
        <v>0</v>
      </c>
      <c r="H2496" s="69">
        <v>48.7</v>
      </c>
      <c r="I2496" s="3"/>
    </row>
    <row r="2497" spans="1:9" ht="12.75" x14ac:dyDescent="0.2">
      <c r="A2497" s="160"/>
      <c r="B2497" s="189"/>
      <c r="C2497" s="138" t="s">
        <v>506</v>
      </c>
      <c r="D2497" s="76">
        <f>E2497+F2497+G2497+H2497</f>
        <v>0</v>
      </c>
      <c r="E2497" s="79">
        <v>0</v>
      </c>
      <c r="F2497" s="76">
        <v>0</v>
      </c>
      <c r="G2497" s="79">
        <v>0</v>
      </c>
      <c r="H2497" s="69">
        <v>0</v>
      </c>
      <c r="I2497" s="3"/>
    </row>
    <row r="2498" spans="1:9" ht="12.75" x14ac:dyDescent="0.2">
      <c r="A2498" s="160"/>
      <c r="B2498" s="189"/>
      <c r="C2498" s="138" t="s">
        <v>507</v>
      </c>
      <c r="D2498" s="76">
        <f>E2498+F2498+G2498+H2498</f>
        <v>0</v>
      </c>
      <c r="E2498" s="79">
        <v>0</v>
      </c>
      <c r="F2498" s="76">
        <v>0</v>
      </c>
      <c r="G2498" s="79">
        <v>0</v>
      </c>
      <c r="H2498" s="69">
        <v>0</v>
      </c>
      <c r="I2498" s="3"/>
    </row>
    <row r="2499" spans="1:9" ht="12.75" x14ac:dyDescent="0.2">
      <c r="A2499" s="160" t="s">
        <v>89</v>
      </c>
      <c r="B2499" s="189" t="s">
        <v>90</v>
      </c>
      <c r="C2499" s="138" t="s">
        <v>502</v>
      </c>
      <c r="D2499" s="78">
        <f>D2500+D2501+D2502+D2503+D2504</f>
        <v>1743.3</v>
      </c>
      <c r="E2499" s="79">
        <v>0</v>
      </c>
      <c r="F2499" s="78">
        <f>F2500+F2501+F2502+F2503+F2504</f>
        <v>0</v>
      </c>
      <c r="G2499" s="78">
        <f>G2500+G2501+G2502+G2503+G2504</f>
        <v>0</v>
      </c>
      <c r="H2499" s="69">
        <f>H2500+H2501+H2502+H2503+H2504</f>
        <v>1743.3</v>
      </c>
      <c r="I2499" s="3"/>
    </row>
    <row r="2500" spans="1:9" ht="12.75" x14ac:dyDescent="0.2">
      <c r="A2500" s="160"/>
      <c r="B2500" s="189"/>
      <c r="C2500" s="138" t="s">
        <v>503</v>
      </c>
      <c r="D2500" s="76">
        <f>E2500+F2500+G2500+H2500</f>
        <v>510.2</v>
      </c>
      <c r="E2500" s="79">
        <v>0</v>
      </c>
      <c r="F2500" s="80">
        <v>0</v>
      </c>
      <c r="G2500" s="79">
        <v>0</v>
      </c>
      <c r="H2500" s="69">
        <v>510.2</v>
      </c>
      <c r="I2500" s="3"/>
    </row>
    <row r="2501" spans="1:9" ht="12.75" x14ac:dyDescent="0.2">
      <c r="A2501" s="160"/>
      <c r="B2501" s="189"/>
      <c r="C2501" s="138" t="s">
        <v>504</v>
      </c>
      <c r="D2501" s="76">
        <f>E2501+F2501+G2501+H2501</f>
        <v>651.1</v>
      </c>
      <c r="E2501" s="79">
        <v>0</v>
      </c>
      <c r="F2501" s="80">
        <v>0</v>
      </c>
      <c r="G2501" s="79">
        <v>0</v>
      </c>
      <c r="H2501" s="69">
        <v>651.1</v>
      </c>
      <c r="I2501" s="3"/>
    </row>
    <row r="2502" spans="1:9" ht="12.75" x14ac:dyDescent="0.2">
      <c r="A2502" s="160"/>
      <c r="B2502" s="189"/>
      <c r="C2502" s="138" t="s">
        <v>505</v>
      </c>
      <c r="D2502" s="76">
        <f>E2502+F2502+G2502+H2502</f>
        <v>582</v>
      </c>
      <c r="E2502" s="79">
        <v>0</v>
      </c>
      <c r="F2502" s="76">
        <v>0</v>
      </c>
      <c r="G2502" s="79">
        <v>0</v>
      </c>
      <c r="H2502" s="69">
        <v>582</v>
      </c>
      <c r="I2502" s="3"/>
    </row>
    <row r="2503" spans="1:9" ht="12.75" x14ac:dyDescent="0.2">
      <c r="A2503" s="160"/>
      <c r="B2503" s="189"/>
      <c r="C2503" s="138" t="s">
        <v>506</v>
      </c>
      <c r="D2503" s="76">
        <f>E2503+F2503+G2503+H2503</f>
        <v>0</v>
      </c>
      <c r="E2503" s="79">
        <v>0</v>
      </c>
      <c r="F2503" s="76">
        <v>0</v>
      </c>
      <c r="G2503" s="79">
        <v>0</v>
      </c>
      <c r="H2503" s="69">
        <v>0</v>
      </c>
      <c r="I2503" s="3"/>
    </row>
    <row r="2504" spans="1:9" ht="12.75" x14ac:dyDescent="0.2">
      <c r="A2504" s="160"/>
      <c r="B2504" s="189"/>
      <c r="C2504" s="138" t="s">
        <v>507</v>
      </c>
      <c r="D2504" s="76">
        <f>E2504+F2504+G2504+H2504</f>
        <v>0</v>
      </c>
      <c r="E2504" s="79">
        <v>0</v>
      </c>
      <c r="F2504" s="76">
        <v>0</v>
      </c>
      <c r="G2504" s="79">
        <v>0</v>
      </c>
      <c r="H2504" s="69">
        <v>0</v>
      </c>
      <c r="I2504" s="3"/>
    </row>
    <row r="2505" spans="1:9" ht="12.75" x14ac:dyDescent="0.2">
      <c r="A2505" s="160" t="s">
        <v>91</v>
      </c>
      <c r="B2505" s="189" t="s">
        <v>92</v>
      </c>
      <c r="C2505" s="138" t="s">
        <v>502</v>
      </c>
      <c r="D2505" s="78">
        <f>D2506+D2507+D2508+D2509+D2510</f>
        <v>3094.71695</v>
      </c>
      <c r="E2505" s="79">
        <v>0</v>
      </c>
      <c r="F2505" s="69">
        <f>F2506+F2507+F2508+F2509+F2510</f>
        <v>3094.71695</v>
      </c>
      <c r="G2505" s="79">
        <v>0</v>
      </c>
      <c r="H2505" s="79">
        <v>0</v>
      </c>
      <c r="I2505" s="3"/>
    </row>
    <row r="2506" spans="1:9" ht="12.75" x14ac:dyDescent="0.2">
      <c r="A2506" s="160"/>
      <c r="B2506" s="189"/>
      <c r="C2506" s="138" t="s">
        <v>503</v>
      </c>
      <c r="D2506" s="76">
        <f>E2506+F2506+G2506+H2506</f>
        <v>570.29999999999995</v>
      </c>
      <c r="E2506" s="79">
        <v>0</v>
      </c>
      <c r="F2506" s="69">
        <v>570.29999999999995</v>
      </c>
      <c r="G2506" s="79">
        <v>0</v>
      </c>
      <c r="H2506" s="79">
        <v>0</v>
      </c>
      <c r="I2506" s="3"/>
    </row>
    <row r="2507" spans="1:9" ht="12.75" x14ac:dyDescent="0.2">
      <c r="A2507" s="160"/>
      <c r="B2507" s="189"/>
      <c r="C2507" s="138" t="s">
        <v>504</v>
      </c>
      <c r="D2507" s="76">
        <f t="shared" ref="D2507:D2558" si="1178">E2507+F2507+G2507+H2507</f>
        <v>670.82419000000004</v>
      </c>
      <c r="E2507" s="79">
        <v>0</v>
      </c>
      <c r="F2507" s="81">
        <f>613.2113+57.61289</f>
        <v>670.82419000000004</v>
      </c>
      <c r="G2507" s="79">
        <v>0</v>
      </c>
      <c r="H2507" s="79">
        <v>0</v>
      </c>
      <c r="I2507" s="3"/>
    </row>
    <row r="2508" spans="1:9" ht="12.75" x14ac:dyDescent="0.2">
      <c r="A2508" s="160"/>
      <c r="B2508" s="189"/>
      <c r="C2508" s="138" t="s">
        <v>505</v>
      </c>
      <c r="D2508" s="76">
        <f t="shared" si="1178"/>
        <v>616.29276000000004</v>
      </c>
      <c r="E2508" s="79">
        <v>0</v>
      </c>
      <c r="F2508" s="69">
        <v>616.29276000000004</v>
      </c>
      <c r="G2508" s="79">
        <v>0</v>
      </c>
      <c r="H2508" s="79">
        <v>0</v>
      </c>
      <c r="I2508" s="3"/>
    </row>
    <row r="2509" spans="1:9" ht="12.75" x14ac:dyDescent="0.2">
      <c r="A2509" s="160"/>
      <c r="B2509" s="189"/>
      <c r="C2509" s="138" t="s">
        <v>506</v>
      </c>
      <c r="D2509" s="76">
        <f t="shared" si="1178"/>
        <v>550.9</v>
      </c>
      <c r="E2509" s="79">
        <v>0</v>
      </c>
      <c r="F2509" s="69">
        <v>550.9</v>
      </c>
      <c r="G2509" s="79">
        <v>0</v>
      </c>
      <c r="H2509" s="79">
        <v>0</v>
      </c>
      <c r="I2509" s="3"/>
    </row>
    <row r="2510" spans="1:9" ht="12.75" x14ac:dyDescent="0.2">
      <c r="A2510" s="160"/>
      <c r="B2510" s="189"/>
      <c r="C2510" s="138" t="s">
        <v>507</v>
      </c>
      <c r="D2510" s="76">
        <f t="shared" si="1178"/>
        <v>686.4</v>
      </c>
      <c r="E2510" s="79">
        <v>0</v>
      </c>
      <c r="F2510" s="69">
        <v>686.4</v>
      </c>
      <c r="G2510" s="79">
        <v>0</v>
      </c>
      <c r="H2510" s="79">
        <v>0</v>
      </c>
      <c r="I2510" s="3"/>
    </row>
    <row r="2511" spans="1:9" ht="12.75" x14ac:dyDescent="0.2">
      <c r="A2511" s="160" t="s">
        <v>93</v>
      </c>
      <c r="B2511" s="189" t="s">
        <v>94</v>
      </c>
      <c r="C2511" s="138" t="s">
        <v>502</v>
      </c>
      <c r="D2511" s="78">
        <f>D2512+D2513+D2514+D2515+D2516</f>
        <v>1387.5863999999999</v>
      </c>
      <c r="E2511" s="79">
        <v>0</v>
      </c>
      <c r="F2511" s="69">
        <f>F2512+F2513+F2514+F2515+F2516</f>
        <v>1387.5863999999999</v>
      </c>
      <c r="G2511" s="79">
        <v>0</v>
      </c>
      <c r="H2511" s="79">
        <v>0</v>
      </c>
      <c r="I2511" s="3"/>
    </row>
    <row r="2512" spans="1:9" ht="12.75" x14ac:dyDescent="0.2">
      <c r="A2512" s="160"/>
      <c r="B2512" s="189"/>
      <c r="C2512" s="138" t="s">
        <v>503</v>
      </c>
      <c r="D2512" s="76">
        <f>E2512+F2512+G2512+H2512</f>
        <v>175.8</v>
      </c>
      <c r="E2512" s="79">
        <v>0</v>
      </c>
      <c r="F2512" s="69">
        <v>175.8</v>
      </c>
      <c r="G2512" s="79">
        <v>0</v>
      </c>
      <c r="H2512" s="79">
        <v>0</v>
      </c>
      <c r="I2512" s="3"/>
    </row>
    <row r="2513" spans="1:9" ht="12.75" x14ac:dyDescent="0.2">
      <c r="A2513" s="160"/>
      <c r="B2513" s="189"/>
      <c r="C2513" s="138" t="s">
        <v>504</v>
      </c>
      <c r="D2513" s="76">
        <f t="shared" si="1178"/>
        <v>318.19096000000002</v>
      </c>
      <c r="E2513" s="79">
        <v>0</v>
      </c>
      <c r="F2513" s="81">
        <f>290.83396+27.357</f>
        <v>318.19096000000002</v>
      </c>
      <c r="G2513" s="79">
        <v>0</v>
      </c>
      <c r="H2513" s="79">
        <v>0</v>
      </c>
      <c r="I2513" s="3"/>
    </row>
    <row r="2514" spans="1:9" ht="12.75" x14ac:dyDescent="0.2">
      <c r="A2514" s="160"/>
      <c r="B2514" s="189"/>
      <c r="C2514" s="138" t="s">
        <v>505</v>
      </c>
      <c r="D2514" s="76">
        <f t="shared" si="1178"/>
        <v>292.29543999999999</v>
      </c>
      <c r="E2514" s="79">
        <v>0</v>
      </c>
      <c r="F2514" s="69">
        <v>292.29543999999999</v>
      </c>
      <c r="G2514" s="79">
        <v>0</v>
      </c>
      <c r="H2514" s="79">
        <v>0</v>
      </c>
      <c r="I2514" s="3"/>
    </row>
    <row r="2515" spans="1:9" ht="12.75" x14ac:dyDescent="0.2">
      <c r="A2515" s="160"/>
      <c r="B2515" s="189"/>
      <c r="C2515" s="138" t="s">
        <v>506</v>
      </c>
      <c r="D2515" s="76">
        <f t="shared" si="1178"/>
        <v>261.3</v>
      </c>
      <c r="E2515" s="79">
        <v>0</v>
      </c>
      <c r="F2515" s="69">
        <v>261.3</v>
      </c>
      <c r="G2515" s="79">
        <v>0</v>
      </c>
      <c r="H2515" s="79">
        <v>0</v>
      </c>
      <c r="I2515" s="3"/>
    </row>
    <row r="2516" spans="1:9" ht="12.75" x14ac:dyDescent="0.2">
      <c r="A2516" s="160"/>
      <c r="B2516" s="189"/>
      <c r="C2516" s="138" t="s">
        <v>507</v>
      </c>
      <c r="D2516" s="76">
        <f t="shared" si="1178"/>
        <v>340</v>
      </c>
      <c r="E2516" s="79">
        <v>0</v>
      </c>
      <c r="F2516" s="69">
        <v>340</v>
      </c>
      <c r="G2516" s="79">
        <v>0</v>
      </c>
      <c r="H2516" s="79">
        <v>0</v>
      </c>
      <c r="I2516" s="3"/>
    </row>
    <row r="2517" spans="1:9" ht="12.75" x14ac:dyDescent="0.2">
      <c r="A2517" s="160" t="s">
        <v>95</v>
      </c>
      <c r="B2517" s="189" t="s">
        <v>96</v>
      </c>
      <c r="C2517" s="138" t="s">
        <v>502</v>
      </c>
      <c r="D2517" s="78">
        <f>D2518+D2519+D2520+D2521+D2522</f>
        <v>1313.97001</v>
      </c>
      <c r="E2517" s="79">
        <v>0</v>
      </c>
      <c r="F2517" s="69">
        <f>F2518+F2519+F2520+F2521+F2522</f>
        <v>1313.97001</v>
      </c>
      <c r="G2517" s="79">
        <v>0</v>
      </c>
      <c r="H2517" s="79">
        <v>0</v>
      </c>
      <c r="I2517" s="3"/>
    </row>
    <row r="2518" spans="1:9" ht="12.75" x14ac:dyDescent="0.2">
      <c r="A2518" s="160"/>
      <c r="B2518" s="189"/>
      <c r="C2518" s="138" t="s">
        <v>503</v>
      </c>
      <c r="D2518" s="76">
        <f>E2518+F2518+G2518+H2518</f>
        <v>193.3</v>
      </c>
      <c r="E2518" s="79">
        <v>0</v>
      </c>
      <c r="F2518" s="69">
        <v>193.3</v>
      </c>
      <c r="G2518" s="79">
        <v>0</v>
      </c>
      <c r="H2518" s="79">
        <v>0</v>
      </c>
      <c r="I2518" s="3"/>
    </row>
    <row r="2519" spans="1:9" ht="12.75" x14ac:dyDescent="0.2">
      <c r="A2519" s="160"/>
      <c r="B2519" s="189"/>
      <c r="C2519" s="138" t="s">
        <v>504</v>
      </c>
      <c r="D2519" s="76">
        <f t="shared" si="1178"/>
        <v>301.37945000000002</v>
      </c>
      <c r="E2519" s="79">
        <v>0</v>
      </c>
      <c r="F2519" s="81">
        <f>275.90411+25.47534</f>
        <v>301.37945000000002</v>
      </c>
      <c r="G2519" s="79">
        <v>0</v>
      </c>
      <c r="H2519" s="79">
        <v>0</v>
      </c>
      <c r="I2519" s="3"/>
    </row>
    <row r="2520" spans="1:9" ht="12.75" x14ac:dyDescent="0.2">
      <c r="A2520" s="160"/>
      <c r="B2520" s="189"/>
      <c r="C2520" s="138" t="s">
        <v>505</v>
      </c>
      <c r="D2520" s="76">
        <f t="shared" si="1178"/>
        <v>277.29056000000003</v>
      </c>
      <c r="E2520" s="79">
        <v>0</v>
      </c>
      <c r="F2520" s="69">
        <v>277.29056000000003</v>
      </c>
      <c r="G2520" s="79">
        <v>0</v>
      </c>
      <c r="H2520" s="79">
        <v>0</v>
      </c>
      <c r="I2520" s="3"/>
    </row>
    <row r="2521" spans="1:9" ht="12.75" x14ac:dyDescent="0.2">
      <c r="A2521" s="160"/>
      <c r="B2521" s="189"/>
      <c r="C2521" s="138" t="s">
        <v>506</v>
      </c>
      <c r="D2521" s="76">
        <f t="shared" si="1178"/>
        <v>247.9</v>
      </c>
      <c r="E2521" s="79">
        <v>0</v>
      </c>
      <c r="F2521" s="69">
        <v>247.9</v>
      </c>
      <c r="G2521" s="79">
        <v>0</v>
      </c>
      <c r="H2521" s="79">
        <v>0</v>
      </c>
      <c r="I2521" s="3"/>
    </row>
    <row r="2522" spans="1:9" ht="15" customHeight="1" x14ac:dyDescent="0.2">
      <c r="A2522" s="160"/>
      <c r="B2522" s="189"/>
      <c r="C2522" s="138" t="s">
        <v>507</v>
      </c>
      <c r="D2522" s="76">
        <f t="shared" si="1178"/>
        <v>294.10000000000002</v>
      </c>
      <c r="E2522" s="79">
        <v>0</v>
      </c>
      <c r="F2522" s="69">
        <v>294.10000000000002</v>
      </c>
      <c r="G2522" s="79">
        <v>0</v>
      </c>
      <c r="H2522" s="79">
        <v>0</v>
      </c>
      <c r="I2522" s="3"/>
    </row>
    <row r="2523" spans="1:9" ht="12.75" x14ac:dyDescent="0.2">
      <c r="A2523" s="160" t="s">
        <v>97</v>
      </c>
      <c r="B2523" s="189" t="s">
        <v>98</v>
      </c>
      <c r="C2523" s="138" t="s">
        <v>502</v>
      </c>
      <c r="D2523" s="78">
        <f>D2524+D2525+D2526+D2527+D2528</f>
        <v>330.02755999999999</v>
      </c>
      <c r="E2523" s="79">
        <v>0</v>
      </c>
      <c r="F2523" s="69">
        <f>F2524+F2525+F2526+F2527+F2528</f>
        <v>330.02755999999999</v>
      </c>
      <c r="G2523" s="79">
        <v>0</v>
      </c>
      <c r="H2523" s="79">
        <v>0</v>
      </c>
      <c r="I2523" s="3"/>
    </row>
    <row r="2524" spans="1:9" ht="12.75" x14ac:dyDescent="0.2">
      <c r="A2524" s="160"/>
      <c r="B2524" s="189"/>
      <c r="C2524" s="138" t="s">
        <v>503</v>
      </c>
      <c r="D2524" s="76">
        <f>E2524+F2524+G2524+H2524</f>
        <v>41.4</v>
      </c>
      <c r="E2524" s="79">
        <v>0</v>
      </c>
      <c r="F2524" s="69">
        <v>41.4</v>
      </c>
      <c r="G2524" s="79">
        <v>0</v>
      </c>
      <c r="H2524" s="79">
        <v>0</v>
      </c>
      <c r="I2524" s="3"/>
    </row>
    <row r="2525" spans="1:9" ht="12.75" x14ac:dyDescent="0.2">
      <c r="A2525" s="160"/>
      <c r="B2525" s="189"/>
      <c r="C2525" s="138" t="s">
        <v>504</v>
      </c>
      <c r="D2525" s="76">
        <f t="shared" si="1178"/>
        <v>70.835800000000006</v>
      </c>
      <c r="E2525" s="79">
        <v>0</v>
      </c>
      <c r="F2525" s="81">
        <f>70.8358</f>
        <v>70.835800000000006</v>
      </c>
      <c r="G2525" s="79">
        <v>0</v>
      </c>
      <c r="H2525" s="79">
        <v>0</v>
      </c>
      <c r="I2525" s="3"/>
    </row>
    <row r="2526" spans="1:9" ht="12.75" x14ac:dyDescent="0.2">
      <c r="A2526" s="160"/>
      <c r="B2526" s="189"/>
      <c r="C2526" s="138" t="s">
        <v>505</v>
      </c>
      <c r="D2526" s="76">
        <f t="shared" si="1178"/>
        <v>71.191760000000002</v>
      </c>
      <c r="E2526" s="79">
        <v>0</v>
      </c>
      <c r="F2526" s="69">
        <v>71.191760000000002</v>
      </c>
      <c r="G2526" s="79">
        <v>0</v>
      </c>
      <c r="H2526" s="79">
        <v>0</v>
      </c>
      <c r="I2526" s="3"/>
    </row>
    <row r="2527" spans="1:9" ht="12.75" x14ac:dyDescent="0.2">
      <c r="A2527" s="160"/>
      <c r="B2527" s="189"/>
      <c r="C2527" s="138" t="s">
        <v>506</v>
      </c>
      <c r="D2527" s="76">
        <f t="shared" si="1178"/>
        <v>63.7</v>
      </c>
      <c r="E2527" s="79">
        <v>0</v>
      </c>
      <c r="F2527" s="69">
        <v>63.7</v>
      </c>
      <c r="G2527" s="79">
        <v>0</v>
      </c>
      <c r="H2527" s="79">
        <v>0</v>
      </c>
      <c r="I2527" s="3"/>
    </row>
    <row r="2528" spans="1:9" ht="12.75" x14ac:dyDescent="0.2">
      <c r="A2528" s="160"/>
      <c r="B2528" s="189"/>
      <c r="C2528" s="138" t="s">
        <v>507</v>
      </c>
      <c r="D2528" s="76">
        <f t="shared" si="1178"/>
        <v>82.9</v>
      </c>
      <c r="E2528" s="79">
        <v>0</v>
      </c>
      <c r="F2528" s="83">
        <v>82.9</v>
      </c>
      <c r="G2528" s="79">
        <v>0</v>
      </c>
      <c r="H2528" s="79">
        <v>0</v>
      </c>
      <c r="I2528" s="3"/>
    </row>
    <row r="2529" spans="1:9" ht="12.75" x14ac:dyDescent="0.2">
      <c r="A2529" s="160" t="s">
        <v>99</v>
      </c>
      <c r="B2529" s="189" t="s">
        <v>100</v>
      </c>
      <c r="C2529" s="138" t="s">
        <v>502</v>
      </c>
      <c r="D2529" s="78">
        <f>D2530+D2531+D2532+D2533+D2534</f>
        <v>3076.4461000000001</v>
      </c>
      <c r="E2529" s="79">
        <v>0</v>
      </c>
      <c r="F2529" s="69">
        <f>F2530+F2531+F2532+F2533+F2534</f>
        <v>3076.4461000000001</v>
      </c>
      <c r="G2529" s="79">
        <v>0</v>
      </c>
      <c r="H2529" s="79">
        <v>0</v>
      </c>
      <c r="I2529" s="3"/>
    </row>
    <row r="2530" spans="1:9" ht="12.75" x14ac:dyDescent="0.2">
      <c r="A2530" s="160"/>
      <c r="B2530" s="189"/>
      <c r="C2530" s="138" t="s">
        <v>503</v>
      </c>
      <c r="D2530" s="76">
        <f>E2530+F2530+G2530+H2530</f>
        <v>390.7</v>
      </c>
      <c r="E2530" s="79">
        <v>0</v>
      </c>
      <c r="F2530" s="69">
        <v>390.7</v>
      </c>
      <c r="G2530" s="79">
        <v>0</v>
      </c>
      <c r="H2530" s="79">
        <v>0</v>
      </c>
      <c r="I2530" s="3"/>
    </row>
    <row r="2531" spans="1:9" ht="12.75" x14ac:dyDescent="0.2">
      <c r="A2531" s="160"/>
      <c r="B2531" s="189"/>
      <c r="C2531" s="138" t="s">
        <v>504</v>
      </c>
      <c r="D2531" s="76">
        <f t="shared" si="1178"/>
        <v>665.95206000000007</v>
      </c>
      <c r="E2531" s="79">
        <v>0</v>
      </c>
      <c r="F2531" s="81">
        <f>609.33207+56.61999</f>
        <v>665.95206000000007</v>
      </c>
      <c r="G2531" s="79">
        <v>0</v>
      </c>
      <c r="H2531" s="79">
        <v>0</v>
      </c>
      <c r="I2531" s="3"/>
    </row>
    <row r="2532" spans="1:9" ht="12.75" x14ac:dyDescent="0.2">
      <c r="A2532" s="160"/>
      <c r="B2532" s="189"/>
      <c r="C2532" s="138" t="s">
        <v>505</v>
      </c>
      <c r="D2532" s="76">
        <f t="shared" si="1178"/>
        <v>612.39404000000002</v>
      </c>
      <c r="E2532" s="79">
        <v>0</v>
      </c>
      <c r="F2532" s="69">
        <v>612.39404000000002</v>
      </c>
      <c r="G2532" s="79">
        <v>0</v>
      </c>
      <c r="H2532" s="79">
        <v>0</v>
      </c>
      <c r="I2532" s="3"/>
    </row>
    <row r="2533" spans="1:9" ht="12.75" x14ac:dyDescent="0.2">
      <c r="A2533" s="160"/>
      <c r="B2533" s="189"/>
      <c r="C2533" s="138" t="s">
        <v>506</v>
      </c>
      <c r="D2533" s="76">
        <f t="shared" si="1178"/>
        <v>547.5</v>
      </c>
      <c r="E2533" s="79">
        <v>0</v>
      </c>
      <c r="F2533" s="69">
        <v>547.5</v>
      </c>
      <c r="G2533" s="79">
        <v>0</v>
      </c>
      <c r="H2533" s="79">
        <v>0</v>
      </c>
      <c r="I2533" s="3"/>
    </row>
    <row r="2534" spans="1:9" ht="12.75" x14ac:dyDescent="0.2">
      <c r="A2534" s="160"/>
      <c r="B2534" s="189"/>
      <c r="C2534" s="138" t="s">
        <v>507</v>
      </c>
      <c r="D2534" s="76">
        <f t="shared" si="1178"/>
        <v>859.9</v>
      </c>
      <c r="E2534" s="79">
        <v>0</v>
      </c>
      <c r="F2534" s="69">
        <v>859.9</v>
      </c>
      <c r="G2534" s="79">
        <v>0</v>
      </c>
      <c r="H2534" s="79">
        <v>0</v>
      </c>
      <c r="I2534" s="3"/>
    </row>
    <row r="2535" spans="1:9" ht="12.75" x14ac:dyDescent="0.2">
      <c r="A2535" s="160" t="s">
        <v>101</v>
      </c>
      <c r="B2535" s="189" t="s">
        <v>102</v>
      </c>
      <c r="C2535" s="138" t="s">
        <v>502</v>
      </c>
      <c r="D2535" s="78">
        <f>D2536+D2537+D2538+D2539+D2540</f>
        <v>2888.4617699999999</v>
      </c>
      <c r="E2535" s="79">
        <v>0</v>
      </c>
      <c r="F2535" s="69">
        <f>F2536+F2537+F2538+F2539+F2540</f>
        <v>2888.4617699999999</v>
      </c>
      <c r="G2535" s="79">
        <v>0</v>
      </c>
      <c r="H2535" s="79">
        <v>0</v>
      </c>
      <c r="I2535" s="3"/>
    </row>
    <row r="2536" spans="1:9" ht="12.75" x14ac:dyDescent="0.2">
      <c r="A2536" s="160"/>
      <c r="B2536" s="189"/>
      <c r="C2536" s="138" t="s">
        <v>503</v>
      </c>
      <c r="D2536" s="76">
        <f>E2536+F2536+G2536+H2536</f>
        <v>363.6</v>
      </c>
      <c r="E2536" s="79">
        <v>0</v>
      </c>
      <c r="F2536" s="69">
        <v>363.6</v>
      </c>
      <c r="G2536" s="79">
        <v>0</v>
      </c>
      <c r="H2536" s="79">
        <v>0</v>
      </c>
      <c r="I2536" s="3"/>
    </row>
    <row r="2537" spans="1:9" ht="12.75" x14ac:dyDescent="0.2">
      <c r="A2537" s="160"/>
      <c r="B2537" s="189"/>
      <c r="C2537" s="138" t="s">
        <v>504</v>
      </c>
      <c r="D2537" s="76">
        <f t="shared" si="1178"/>
        <v>463.96458999999999</v>
      </c>
      <c r="E2537" s="79">
        <v>0</v>
      </c>
      <c r="F2537" s="81">
        <f>424.26221+39.70238</f>
        <v>463.96458999999999</v>
      </c>
      <c r="G2537" s="79">
        <v>0</v>
      </c>
      <c r="H2537" s="79">
        <v>0</v>
      </c>
      <c r="I2537" s="3"/>
    </row>
    <row r="2538" spans="1:9" ht="12.75" x14ac:dyDescent="0.2">
      <c r="A2538" s="160"/>
      <c r="B2538" s="189"/>
      <c r="C2538" s="138" t="s">
        <v>505</v>
      </c>
      <c r="D2538" s="76">
        <f t="shared" si="1178"/>
        <v>426.39717999999999</v>
      </c>
      <c r="E2538" s="79">
        <v>0</v>
      </c>
      <c r="F2538" s="69">
        <v>426.39717999999999</v>
      </c>
      <c r="G2538" s="79">
        <v>0</v>
      </c>
      <c r="H2538" s="79">
        <v>0</v>
      </c>
      <c r="I2538" s="3"/>
    </row>
    <row r="2539" spans="1:9" ht="12.75" x14ac:dyDescent="0.2">
      <c r="A2539" s="160"/>
      <c r="B2539" s="189"/>
      <c r="C2539" s="138" t="s">
        <v>506</v>
      </c>
      <c r="D2539" s="76">
        <f t="shared" si="1178"/>
        <v>990.8</v>
      </c>
      <c r="E2539" s="79">
        <v>0</v>
      </c>
      <c r="F2539" s="69">
        <f>381.2+609.6</f>
        <v>990.8</v>
      </c>
      <c r="G2539" s="79">
        <v>0</v>
      </c>
      <c r="H2539" s="79">
        <v>0</v>
      </c>
      <c r="I2539" s="3"/>
    </row>
    <row r="2540" spans="1:9" ht="12.75" x14ac:dyDescent="0.2">
      <c r="A2540" s="160"/>
      <c r="B2540" s="189"/>
      <c r="C2540" s="138" t="s">
        <v>507</v>
      </c>
      <c r="D2540" s="76">
        <f t="shared" si="1178"/>
        <v>643.70000000000005</v>
      </c>
      <c r="E2540" s="79">
        <v>0</v>
      </c>
      <c r="F2540" s="69">
        <v>643.70000000000005</v>
      </c>
      <c r="G2540" s="79">
        <v>0</v>
      </c>
      <c r="H2540" s="79">
        <v>0</v>
      </c>
      <c r="I2540" s="3"/>
    </row>
    <row r="2541" spans="1:9" ht="12.75" x14ac:dyDescent="0.2">
      <c r="A2541" s="160" t="s">
        <v>103</v>
      </c>
      <c r="B2541" s="189" t="s">
        <v>104</v>
      </c>
      <c r="C2541" s="138" t="s">
        <v>502</v>
      </c>
      <c r="D2541" s="78">
        <f>D2542+D2543+D2544+D2545+D2546</f>
        <v>759.7</v>
      </c>
      <c r="E2541" s="79">
        <v>0</v>
      </c>
      <c r="F2541" s="78">
        <f>F2542+F2543+F2544+F2545+F2546</f>
        <v>0</v>
      </c>
      <c r="G2541" s="78">
        <f>G2542+G2543+G2544+G2545+G2546</f>
        <v>0</v>
      </c>
      <c r="H2541" s="69">
        <f>H2542+H2543+H2544+H2545+H2546</f>
        <v>759.7</v>
      </c>
      <c r="I2541" s="3"/>
    </row>
    <row r="2542" spans="1:9" ht="12.75" x14ac:dyDescent="0.2">
      <c r="A2542" s="160"/>
      <c r="B2542" s="189"/>
      <c r="C2542" s="138" t="s">
        <v>503</v>
      </c>
      <c r="D2542" s="76">
        <f>E2542+F2542+G2542+H2542</f>
        <v>226.9</v>
      </c>
      <c r="E2542" s="79">
        <v>0</v>
      </c>
      <c r="F2542" s="80">
        <v>0</v>
      </c>
      <c r="G2542" s="79">
        <v>0</v>
      </c>
      <c r="H2542" s="69">
        <v>226.9</v>
      </c>
      <c r="I2542" s="3"/>
    </row>
    <row r="2543" spans="1:9" ht="12.75" x14ac:dyDescent="0.2">
      <c r="A2543" s="160"/>
      <c r="B2543" s="189"/>
      <c r="C2543" s="138" t="s">
        <v>504</v>
      </c>
      <c r="D2543" s="76">
        <f>E2543+F2543+G2543+H2543</f>
        <v>281.3</v>
      </c>
      <c r="E2543" s="79">
        <v>0</v>
      </c>
      <c r="F2543" s="80">
        <v>0</v>
      </c>
      <c r="G2543" s="79">
        <v>0</v>
      </c>
      <c r="H2543" s="69">
        <v>281.3</v>
      </c>
      <c r="I2543" s="3"/>
    </row>
    <row r="2544" spans="1:9" ht="12.75" x14ac:dyDescent="0.2">
      <c r="A2544" s="160"/>
      <c r="B2544" s="189"/>
      <c r="C2544" s="138" t="s">
        <v>505</v>
      </c>
      <c r="D2544" s="76">
        <f>E2544+F2544+G2544+H2544</f>
        <v>251.5</v>
      </c>
      <c r="E2544" s="79">
        <v>0</v>
      </c>
      <c r="F2544" s="76">
        <v>0</v>
      </c>
      <c r="G2544" s="79">
        <v>0</v>
      </c>
      <c r="H2544" s="69">
        <v>251.5</v>
      </c>
      <c r="I2544" s="3"/>
    </row>
    <row r="2545" spans="1:9" ht="12.75" x14ac:dyDescent="0.2">
      <c r="A2545" s="160"/>
      <c r="B2545" s="189"/>
      <c r="C2545" s="138" t="s">
        <v>506</v>
      </c>
      <c r="D2545" s="76">
        <f>E2545+F2545+G2545+H2545</f>
        <v>0</v>
      </c>
      <c r="E2545" s="79">
        <v>0</v>
      </c>
      <c r="F2545" s="76">
        <v>0</v>
      </c>
      <c r="G2545" s="79">
        <v>0</v>
      </c>
      <c r="H2545" s="69">
        <v>0</v>
      </c>
      <c r="I2545" s="3"/>
    </row>
    <row r="2546" spans="1:9" ht="12.75" x14ac:dyDescent="0.2">
      <c r="A2546" s="160"/>
      <c r="B2546" s="189"/>
      <c r="C2546" s="138" t="s">
        <v>507</v>
      </c>
      <c r="D2546" s="76">
        <f>E2546+F2546+G2546+H2546</f>
        <v>0</v>
      </c>
      <c r="E2546" s="79">
        <v>0</v>
      </c>
      <c r="F2546" s="76">
        <v>0</v>
      </c>
      <c r="G2546" s="79">
        <v>0</v>
      </c>
      <c r="H2546" s="69">
        <v>0</v>
      </c>
      <c r="I2546" s="3"/>
    </row>
    <row r="2547" spans="1:9" ht="12.75" x14ac:dyDescent="0.2">
      <c r="A2547" s="160" t="s">
        <v>105</v>
      </c>
      <c r="B2547" s="189" t="s">
        <v>106</v>
      </c>
      <c r="C2547" s="138" t="s">
        <v>502</v>
      </c>
      <c r="D2547" s="78">
        <f>D2548+D2549+D2550+D2551+D2552</f>
        <v>947.70751000000007</v>
      </c>
      <c r="E2547" s="79">
        <v>0</v>
      </c>
      <c r="F2547" s="69">
        <f>F2548+F2549+F2550+F2551+F2552</f>
        <v>947.70751000000007</v>
      </c>
      <c r="G2547" s="78">
        <f>G2548+G2549+G2550+G2551+G2552</f>
        <v>0</v>
      </c>
      <c r="H2547" s="78">
        <f>H2548+H2549+H2550+H2551+H2552</f>
        <v>0</v>
      </c>
      <c r="I2547" s="3"/>
    </row>
    <row r="2548" spans="1:9" ht="12.75" x14ac:dyDescent="0.2">
      <c r="A2548" s="160"/>
      <c r="B2548" s="189"/>
      <c r="C2548" s="138" t="s">
        <v>503</v>
      </c>
      <c r="D2548" s="76">
        <f>E2548+F2548+G2548+H2548</f>
        <v>158.4</v>
      </c>
      <c r="E2548" s="79">
        <v>0</v>
      </c>
      <c r="F2548" s="69">
        <v>158.4</v>
      </c>
      <c r="G2548" s="79">
        <v>0</v>
      </c>
      <c r="H2548" s="79">
        <v>0</v>
      </c>
      <c r="I2548" s="3"/>
    </row>
    <row r="2549" spans="1:9" ht="12.75" x14ac:dyDescent="0.2">
      <c r="A2549" s="160"/>
      <c r="B2549" s="189"/>
      <c r="C2549" s="138" t="s">
        <v>504</v>
      </c>
      <c r="D2549" s="76">
        <f t="shared" si="1178"/>
        <v>193.40995000000001</v>
      </c>
      <c r="E2549" s="79">
        <v>0</v>
      </c>
      <c r="F2549" s="81">
        <f>180.39107+13.01888</f>
        <v>193.40995000000001</v>
      </c>
      <c r="G2549" s="79">
        <v>0</v>
      </c>
      <c r="H2549" s="79">
        <v>0</v>
      </c>
      <c r="I2549" s="3"/>
    </row>
    <row r="2550" spans="1:9" ht="12.75" x14ac:dyDescent="0.2">
      <c r="A2550" s="160"/>
      <c r="B2550" s="189"/>
      <c r="C2550" s="138" t="s">
        <v>505</v>
      </c>
      <c r="D2550" s="76">
        <f t="shared" si="1178"/>
        <v>181.29756</v>
      </c>
      <c r="E2550" s="79">
        <v>0</v>
      </c>
      <c r="F2550" s="69">
        <v>181.29756</v>
      </c>
      <c r="G2550" s="79">
        <v>0</v>
      </c>
      <c r="H2550" s="79">
        <v>0</v>
      </c>
      <c r="I2550" s="3"/>
    </row>
    <row r="2551" spans="1:9" ht="12.75" x14ac:dyDescent="0.2">
      <c r="A2551" s="160"/>
      <c r="B2551" s="189"/>
      <c r="C2551" s="138" t="s">
        <v>506</v>
      </c>
      <c r="D2551" s="76">
        <f t="shared" si="1178"/>
        <v>162.1</v>
      </c>
      <c r="E2551" s="79">
        <v>0</v>
      </c>
      <c r="F2551" s="69">
        <v>162.1</v>
      </c>
      <c r="G2551" s="79">
        <v>0</v>
      </c>
      <c r="H2551" s="79">
        <v>0</v>
      </c>
      <c r="I2551" s="3"/>
    </row>
    <row r="2552" spans="1:9" ht="12.75" x14ac:dyDescent="0.2">
      <c r="A2552" s="160"/>
      <c r="B2552" s="189"/>
      <c r="C2552" s="138" t="s">
        <v>507</v>
      </c>
      <c r="D2552" s="76">
        <f t="shared" si="1178"/>
        <v>252.5</v>
      </c>
      <c r="E2552" s="79">
        <v>0</v>
      </c>
      <c r="F2552" s="69">
        <v>252.5</v>
      </c>
      <c r="G2552" s="79">
        <v>0</v>
      </c>
      <c r="H2552" s="79">
        <v>0</v>
      </c>
      <c r="I2552" s="3"/>
    </row>
    <row r="2553" spans="1:9" ht="12.75" x14ac:dyDescent="0.2">
      <c r="A2553" s="160" t="s">
        <v>107</v>
      </c>
      <c r="B2553" s="189" t="s">
        <v>108</v>
      </c>
      <c r="C2553" s="138" t="s">
        <v>502</v>
      </c>
      <c r="D2553" s="78">
        <f>D2554+D2555+D2556+D2557+D2558</f>
        <v>2530.53791</v>
      </c>
      <c r="E2553" s="79">
        <v>0</v>
      </c>
      <c r="F2553" s="69">
        <f>F2554+F2555+F2556+F2557+F2558</f>
        <v>2530.53791</v>
      </c>
      <c r="G2553" s="79">
        <v>0</v>
      </c>
      <c r="H2553" s="79">
        <v>0</v>
      </c>
      <c r="I2553" s="3"/>
    </row>
    <row r="2554" spans="1:9" ht="12.75" x14ac:dyDescent="0.2">
      <c r="A2554" s="160"/>
      <c r="B2554" s="189"/>
      <c r="C2554" s="138" t="s">
        <v>503</v>
      </c>
      <c r="D2554" s="76">
        <f>E2554+F2554+G2554+H2554</f>
        <v>419.8</v>
      </c>
      <c r="E2554" s="79">
        <v>0</v>
      </c>
      <c r="F2554" s="69">
        <v>419.8</v>
      </c>
      <c r="G2554" s="79">
        <v>0</v>
      </c>
      <c r="H2554" s="79">
        <v>0</v>
      </c>
      <c r="I2554" s="3"/>
    </row>
    <row r="2555" spans="1:9" ht="12.75" x14ac:dyDescent="0.2">
      <c r="A2555" s="160"/>
      <c r="B2555" s="189"/>
      <c r="C2555" s="138" t="s">
        <v>504</v>
      </c>
      <c r="D2555" s="76">
        <f t="shared" si="1178"/>
        <v>526.35326999999995</v>
      </c>
      <c r="E2555" s="79">
        <v>0</v>
      </c>
      <c r="F2555" s="81">
        <f>480.96772+45.38555</f>
        <v>526.35326999999995</v>
      </c>
      <c r="G2555" s="79">
        <v>0</v>
      </c>
      <c r="H2555" s="79">
        <v>0</v>
      </c>
      <c r="I2555" s="3"/>
    </row>
    <row r="2556" spans="1:9" ht="12.75" x14ac:dyDescent="0.2">
      <c r="A2556" s="160"/>
      <c r="B2556" s="189"/>
      <c r="C2556" s="138" t="s">
        <v>505</v>
      </c>
      <c r="D2556" s="76">
        <f t="shared" si="1178"/>
        <v>483.38463999999999</v>
      </c>
      <c r="E2556" s="79">
        <v>0</v>
      </c>
      <c r="F2556" s="69">
        <v>483.38463999999999</v>
      </c>
      <c r="G2556" s="79">
        <v>0</v>
      </c>
      <c r="H2556" s="79">
        <v>0</v>
      </c>
      <c r="I2556" s="3"/>
    </row>
    <row r="2557" spans="1:9" ht="12.75" x14ac:dyDescent="0.2">
      <c r="A2557" s="160"/>
      <c r="B2557" s="189"/>
      <c r="C2557" s="138" t="s">
        <v>506</v>
      </c>
      <c r="D2557" s="76">
        <f t="shared" si="1178"/>
        <v>432.1</v>
      </c>
      <c r="E2557" s="79">
        <v>0</v>
      </c>
      <c r="F2557" s="69">
        <v>432.1</v>
      </c>
      <c r="G2557" s="79">
        <v>0</v>
      </c>
      <c r="H2557" s="79">
        <v>0</v>
      </c>
      <c r="I2557" s="3"/>
    </row>
    <row r="2558" spans="1:9" ht="12.75" x14ac:dyDescent="0.2">
      <c r="A2558" s="160"/>
      <c r="B2558" s="189"/>
      <c r="C2558" s="138" t="s">
        <v>507</v>
      </c>
      <c r="D2558" s="76">
        <f t="shared" si="1178"/>
        <v>668.9</v>
      </c>
      <c r="E2558" s="79">
        <v>0</v>
      </c>
      <c r="F2558" s="69">
        <v>668.9</v>
      </c>
      <c r="G2558" s="79">
        <v>0</v>
      </c>
      <c r="H2558" s="79">
        <v>0</v>
      </c>
      <c r="I2558" s="3"/>
    </row>
    <row r="2559" spans="1:9" ht="12.75" x14ac:dyDescent="0.2">
      <c r="A2559" s="177" t="s">
        <v>1146</v>
      </c>
      <c r="B2559" s="177" t="s">
        <v>1147</v>
      </c>
      <c r="C2559" s="138" t="s">
        <v>502</v>
      </c>
      <c r="D2559" s="78">
        <f>D2560+D2561+D2562+D2563+D2564</f>
        <v>61.856999999999999</v>
      </c>
      <c r="E2559" s="79">
        <v>0</v>
      </c>
      <c r="F2559" s="69">
        <f>F2560+F2561+F2562+F2563+F2564</f>
        <v>61.856999999999999</v>
      </c>
      <c r="G2559" s="79">
        <v>0</v>
      </c>
      <c r="H2559" s="79">
        <v>0</v>
      </c>
      <c r="I2559" s="3"/>
    </row>
    <row r="2560" spans="1:9" ht="12.75" x14ac:dyDescent="0.2">
      <c r="A2560" s="177"/>
      <c r="B2560" s="177"/>
      <c r="C2560" s="138" t="s">
        <v>503</v>
      </c>
      <c r="D2560" s="76">
        <f>E2560+F2560+G2560+H2560</f>
        <v>0</v>
      </c>
      <c r="E2560" s="79">
        <v>0</v>
      </c>
      <c r="F2560" s="69">
        <v>0</v>
      </c>
      <c r="G2560" s="79">
        <v>0</v>
      </c>
      <c r="H2560" s="79">
        <v>0</v>
      </c>
      <c r="I2560" s="3"/>
    </row>
    <row r="2561" spans="1:9" ht="12.75" x14ac:dyDescent="0.2">
      <c r="A2561" s="177"/>
      <c r="B2561" s="177"/>
      <c r="C2561" s="138" t="s">
        <v>504</v>
      </c>
      <c r="D2561" s="76">
        <f t="shared" ref="D2561:D2564" si="1179">E2561+F2561+G2561+H2561</f>
        <v>61.856999999999999</v>
      </c>
      <c r="E2561" s="79">
        <v>0</v>
      </c>
      <c r="F2561" s="81">
        <f>61.857</f>
        <v>61.856999999999999</v>
      </c>
      <c r="G2561" s="79">
        <v>0</v>
      </c>
      <c r="H2561" s="79">
        <v>0</v>
      </c>
      <c r="I2561" s="3"/>
    </row>
    <row r="2562" spans="1:9" ht="12.75" x14ac:dyDescent="0.2">
      <c r="A2562" s="177"/>
      <c r="B2562" s="177"/>
      <c r="C2562" s="138" t="s">
        <v>505</v>
      </c>
      <c r="D2562" s="76">
        <f t="shared" si="1179"/>
        <v>0</v>
      </c>
      <c r="E2562" s="79">
        <v>0</v>
      </c>
      <c r="F2562" s="69">
        <v>0</v>
      </c>
      <c r="G2562" s="79">
        <v>0</v>
      </c>
      <c r="H2562" s="79">
        <v>0</v>
      </c>
      <c r="I2562" s="3"/>
    </row>
    <row r="2563" spans="1:9" ht="12.75" x14ac:dyDescent="0.2">
      <c r="A2563" s="177"/>
      <c r="B2563" s="177"/>
      <c r="C2563" s="138" t="s">
        <v>506</v>
      </c>
      <c r="D2563" s="76">
        <f t="shared" si="1179"/>
        <v>0</v>
      </c>
      <c r="E2563" s="79">
        <v>0</v>
      </c>
      <c r="F2563" s="69">
        <v>0</v>
      </c>
      <c r="G2563" s="79">
        <v>0</v>
      </c>
      <c r="H2563" s="79">
        <v>0</v>
      </c>
      <c r="I2563" s="3"/>
    </row>
    <row r="2564" spans="1:9" ht="12.75" x14ac:dyDescent="0.2">
      <c r="A2564" s="177"/>
      <c r="B2564" s="177"/>
      <c r="C2564" s="138" t="s">
        <v>507</v>
      </c>
      <c r="D2564" s="76">
        <f t="shared" si="1179"/>
        <v>0</v>
      </c>
      <c r="E2564" s="79">
        <v>0</v>
      </c>
      <c r="F2564" s="69">
        <v>0</v>
      </c>
      <c r="G2564" s="79">
        <v>0</v>
      </c>
      <c r="H2564" s="79">
        <v>0</v>
      </c>
      <c r="I2564" s="3"/>
    </row>
    <row r="2565" spans="1:9" ht="12.75" x14ac:dyDescent="0.2">
      <c r="A2565" s="177" t="s">
        <v>1158</v>
      </c>
      <c r="B2565" s="177" t="s">
        <v>1159</v>
      </c>
      <c r="C2565" s="138" t="s">
        <v>502</v>
      </c>
      <c r="D2565" s="78">
        <f>D2566+D2567+D2568+D2569+D2570</f>
        <v>40</v>
      </c>
      <c r="E2565" s="79">
        <v>0</v>
      </c>
      <c r="F2565" s="78">
        <f>F2566+F2567+F2568+F2569+F2570</f>
        <v>0</v>
      </c>
      <c r="G2565" s="79">
        <v>0</v>
      </c>
      <c r="H2565" s="69">
        <f>H2566+H2567+H2568+H2569+H2570</f>
        <v>40</v>
      </c>
      <c r="I2565" s="3"/>
    </row>
    <row r="2566" spans="1:9" ht="12.75" x14ac:dyDescent="0.2">
      <c r="A2566" s="177"/>
      <c r="B2566" s="177"/>
      <c r="C2566" s="138" t="s">
        <v>503</v>
      </c>
      <c r="D2566" s="76">
        <f>E2566+F2566+G2566+H2566</f>
        <v>0</v>
      </c>
      <c r="E2566" s="79">
        <v>0</v>
      </c>
      <c r="F2566" s="76">
        <v>0</v>
      </c>
      <c r="G2566" s="79">
        <v>0</v>
      </c>
      <c r="H2566" s="69">
        <v>0</v>
      </c>
      <c r="I2566" s="3"/>
    </row>
    <row r="2567" spans="1:9" ht="12.75" x14ac:dyDescent="0.2">
      <c r="A2567" s="177"/>
      <c r="B2567" s="177"/>
      <c r="C2567" s="138" t="s">
        <v>504</v>
      </c>
      <c r="D2567" s="76">
        <f t="shared" ref="D2567:D2570" si="1180">E2567+F2567+G2567+H2567</f>
        <v>0</v>
      </c>
      <c r="E2567" s="79">
        <v>0</v>
      </c>
      <c r="F2567" s="81">
        <v>0</v>
      </c>
      <c r="G2567" s="79">
        <v>0</v>
      </c>
      <c r="H2567" s="81">
        <v>0</v>
      </c>
      <c r="I2567" s="3"/>
    </row>
    <row r="2568" spans="1:9" ht="12.75" x14ac:dyDescent="0.2">
      <c r="A2568" s="177"/>
      <c r="B2568" s="177"/>
      <c r="C2568" s="138" t="s">
        <v>505</v>
      </c>
      <c r="D2568" s="76">
        <f t="shared" si="1180"/>
        <v>40</v>
      </c>
      <c r="E2568" s="79">
        <v>0</v>
      </c>
      <c r="F2568" s="76">
        <v>0</v>
      </c>
      <c r="G2568" s="79">
        <v>0</v>
      </c>
      <c r="H2568" s="69">
        <v>40</v>
      </c>
      <c r="I2568" s="3"/>
    </row>
    <row r="2569" spans="1:9" ht="12.75" x14ac:dyDescent="0.2">
      <c r="A2569" s="177"/>
      <c r="B2569" s="177"/>
      <c r="C2569" s="138" t="s">
        <v>506</v>
      </c>
      <c r="D2569" s="76">
        <f t="shared" si="1180"/>
        <v>0</v>
      </c>
      <c r="E2569" s="79">
        <v>0</v>
      </c>
      <c r="F2569" s="76">
        <v>0</v>
      </c>
      <c r="G2569" s="79">
        <v>0</v>
      </c>
      <c r="H2569" s="69">
        <v>0</v>
      </c>
      <c r="I2569" s="3"/>
    </row>
    <row r="2570" spans="1:9" ht="12.75" x14ac:dyDescent="0.2">
      <c r="A2570" s="177"/>
      <c r="B2570" s="177"/>
      <c r="C2570" s="138" t="s">
        <v>507</v>
      </c>
      <c r="D2570" s="76">
        <f t="shared" si="1180"/>
        <v>0</v>
      </c>
      <c r="E2570" s="79">
        <v>0</v>
      </c>
      <c r="F2570" s="76">
        <v>0</v>
      </c>
      <c r="G2570" s="79">
        <v>0</v>
      </c>
      <c r="H2570" s="69">
        <v>0</v>
      </c>
      <c r="I2570" s="3"/>
    </row>
    <row r="2571" spans="1:9" s="20" customFormat="1" ht="45.75" customHeight="1" x14ac:dyDescent="0.25">
      <c r="A2571" s="1">
        <v>2</v>
      </c>
      <c r="B2571" s="256" t="s">
        <v>109</v>
      </c>
      <c r="C2571" s="256"/>
      <c r="D2571" s="256"/>
      <c r="E2571" s="256"/>
      <c r="F2571" s="256"/>
      <c r="G2571" s="256"/>
      <c r="H2571" s="17"/>
      <c r="I2571" s="15"/>
    </row>
    <row r="2572" spans="1:9" ht="12.75" x14ac:dyDescent="0.2">
      <c r="A2572" s="112" t="s">
        <v>513</v>
      </c>
      <c r="B2572" s="139" t="s">
        <v>498</v>
      </c>
      <c r="C2572" s="168" t="s">
        <v>499</v>
      </c>
      <c r="D2572" s="168"/>
      <c r="E2572" s="168"/>
      <c r="F2572" s="168"/>
      <c r="G2572" s="168"/>
      <c r="H2572" s="136"/>
      <c r="I2572" s="3"/>
    </row>
    <row r="2573" spans="1:9" s="30" customFormat="1" ht="12.75" x14ac:dyDescent="0.2">
      <c r="A2573" s="207" t="s">
        <v>514</v>
      </c>
      <c r="B2573" s="257" t="s">
        <v>110</v>
      </c>
      <c r="C2573" s="40" t="s">
        <v>502</v>
      </c>
      <c r="D2573" s="40">
        <f>D2574+D2575+D2576+D2577+D2578</f>
        <v>0</v>
      </c>
      <c r="E2573" s="40">
        <f t="shared" ref="E2573:H2573" si="1181">E2574+E2575+E2576+E2577+E2578</f>
        <v>0</v>
      </c>
      <c r="F2573" s="40">
        <f t="shared" si="1181"/>
        <v>0</v>
      </c>
      <c r="G2573" s="40">
        <f t="shared" si="1181"/>
        <v>0</v>
      </c>
      <c r="H2573" s="40">
        <f t="shared" si="1181"/>
        <v>0</v>
      </c>
      <c r="I2573" s="24"/>
    </row>
    <row r="2574" spans="1:9" s="30" customFormat="1" ht="12.75" x14ac:dyDescent="0.2">
      <c r="A2574" s="207"/>
      <c r="B2574" s="257"/>
      <c r="C2574" s="40" t="s">
        <v>503</v>
      </c>
      <c r="D2574" s="40">
        <f>D2580</f>
        <v>0</v>
      </c>
      <c r="E2574" s="40">
        <f t="shared" ref="E2574:H2574" si="1182">E2580</f>
        <v>0</v>
      </c>
      <c r="F2574" s="40">
        <f t="shared" si="1182"/>
        <v>0</v>
      </c>
      <c r="G2574" s="40">
        <f t="shared" si="1182"/>
        <v>0</v>
      </c>
      <c r="H2574" s="40">
        <f t="shared" si="1182"/>
        <v>0</v>
      </c>
      <c r="I2574" s="24"/>
    </row>
    <row r="2575" spans="1:9" s="30" customFormat="1" ht="12.75" x14ac:dyDescent="0.2">
      <c r="A2575" s="207"/>
      <c r="B2575" s="257"/>
      <c r="C2575" s="40" t="s">
        <v>504</v>
      </c>
      <c r="D2575" s="40">
        <f>D2581</f>
        <v>0</v>
      </c>
      <c r="E2575" s="40">
        <f t="shared" ref="E2575:H2575" si="1183">E2581</f>
        <v>0</v>
      </c>
      <c r="F2575" s="40">
        <f t="shared" si="1183"/>
        <v>0</v>
      </c>
      <c r="G2575" s="40">
        <f t="shared" si="1183"/>
        <v>0</v>
      </c>
      <c r="H2575" s="40">
        <f t="shared" si="1183"/>
        <v>0</v>
      </c>
      <c r="I2575" s="24"/>
    </row>
    <row r="2576" spans="1:9" s="30" customFormat="1" ht="12.75" x14ac:dyDescent="0.2">
      <c r="A2576" s="207"/>
      <c r="B2576" s="257"/>
      <c r="C2576" s="40" t="s">
        <v>505</v>
      </c>
      <c r="D2576" s="40">
        <f>D2582</f>
        <v>0</v>
      </c>
      <c r="E2576" s="40">
        <f t="shared" ref="E2576:H2576" si="1184">E2582</f>
        <v>0</v>
      </c>
      <c r="F2576" s="40">
        <f t="shared" si="1184"/>
        <v>0</v>
      </c>
      <c r="G2576" s="40">
        <f t="shared" si="1184"/>
        <v>0</v>
      </c>
      <c r="H2576" s="40">
        <f t="shared" si="1184"/>
        <v>0</v>
      </c>
      <c r="I2576" s="24"/>
    </row>
    <row r="2577" spans="1:9" s="30" customFormat="1" ht="12.75" x14ac:dyDescent="0.2">
      <c r="A2577" s="207"/>
      <c r="B2577" s="257"/>
      <c r="C2577" s="40" t="s">
        <v>506</v>
      </c>
      <c r="D2577" s="40">
        <f>D2583</f>
        <v>0</v>
      </c>
      <c r="E2577" s="40">
        <f t="shared" ref="E2577:H2577" si="1185">E2583</f>
        <v>0</v>
      </c>
      <c r="F2577" s="40">
        <f t="shared" si="1185"/>
        <v>0</v>
      </c>
      <c r="G2577" s="40">
        <f t="shared" si="1185"/>
        <v>0</v>
      </c>
      <c r="H2577" s="40">
        <f t="shared" si="1185"/>
        <v>0</v>
      </c>
      <c r="I2577" s="24"/>
    </row>
    <row r="2578" spans="1:9" s="30" customFormat="1" ht="12.75" x14ac:dyDescent="0.2">
      <c r="A2578" s="207"/>
      <c r="B2578" s="257"/>
      <c r="C2578" s="40" t="s">
        <v>507</v>
      </c>
      <c r="D2578" s="40">
        <f>D2584</f>
        <v>0</v>
      </c>
      <c r="E2578" s="40">
        <f t="shared" ref="E2578:H2578" si="1186">E2584</f>
        <v>0</v>
      </c>
      <c r="F2578" s="40">
        <f t="shared" si="1186"/>
        <v>0</v>
      </c>
      <c r="G2578" s="40">
        <f t="shared" si="1186"/>
        <v>0</v>
      </c>
      <c r="H2578" s="40">
        <f t="shared" si="1186"/>
        <v>0</v>
      </c>
      <c r="I2578" s="24"/>
    </row>
    <row r="2579" spans="1:9" ht="12.75" x14ac:dyDescent="0.2">
      <c r="A2579" s="160" t="s">
        <v>516</v>
      </c>
      <c r="B2579" s="258" t="s">
        <v>111</v>
      </c>
      <c r="C2579" s="138" t="s">
        <v>502</v>
      </c>
      <c r="D2579" s="10">
        <f>D2580+D2581+D2582+D2583+D2584</f>
        <v>0</v>
      </c>
      <c r="E2579" s="10">
        <f t="shared" ref="E2579:H2579" si="1187">E2580+E2581+E2582+E2583+E2584</f>
        <v>0</v>
      </c>
      <c r="F2579" s="10">
        <f t="shared" si="1187"/>
        <v>0</v>
      </c>
      <c r="G2579" s="10">
        <f t="shared" si="1187"/>
        <v>0</v>
      </c>
      <c r="H2579" s="10">
        <f t="shared" si="1187"/>
        <v>0</v>
      </c>
      <c r="I2579" s="3"/>
    </row>
    <row r="2580" spans="1:9" ht="12.75" x14ac:dyDescent="0.2">
      <c r="A2580" s="160"/>
      <c r="B2580" s="258"/>
      <c r="C2580" s="138" t="s">
        <v>503</v>
      </c>
      <c r="D2580" s="138">
        <f>E2580+F2580+G2580+H2580</f>
        <v>0</v>
      </c>
      <c r="E2580" s="113">
        <v>0</v>
      </c>
      <c r="F2580" s="138">
        <v>0</v>
      </c>
      <c r="G2580" s="113">
        <v>0</v>
      </c>
      <c r="H2580" s="113">
        <v>0</v>
      </c>
      <c r="I2580" s="3"/>
    </row>
    <row r="2581" spans="1:9" ht="12.75" x14ac:dyDescent="0.2">
      <c r="A2581" s="160"/>
      <c r="B2581" s="258"/>
      <c r="C2581" s="138" t="s">
        <v>504</v>
      </c>
      <c r="D2581" s="138">
        <f>E2581+F2581+G2581+H2581</f>
        <v>0</v>
      </c>
      <c r="E2581" s="113">
        <v>0</v>
      </c>
      <c r="F2581" s="138">
        <v>0</v>
      </c>
      <c r="G2581" s="113">
        <v>0</v>
      </c>
      <c r="H2581" s="113">
        <v>0</v>
      </c>
      <c r="I2581" s="3"/>
    </row>
    <row r="2582" spans="1:9" ht="12.75" x14ac:dyDescent="0.2">
      <c r="A2582" s="160"/>
      <c r="B2582" s="258"/>
      <c r="C2582" s="138" t="s">
        <v>505</v>
      </c>
      <c r="D2582" s="138">
        <f>E2582+F2582+G2582+H2582</f>
        <v>0</v>
      </c>
      <c r="E2582" s="113">
        <v>0</v>
      </c>
      <c r="F2582" s="138">
        <v>0</v>
      </c>
      <c r="G2582" s="113">
        <v>0</v>
      </c>
      <c r="H2582" s="113">
        <v>0</v>
      </c>
      <c r="I2582" s="3"/>
    </row>
    <row r="2583" spans="1:9" ht="12.75" x14ac:dyDescent="0.2">
      <c r="A2583" s="160"/>
      <c r="B2583" s="258"/>
      <c r="C2583" s="138" t="s">
        <v>506</v>
      </c>
      <c r="D2583" s="138">
        <f>E2583+F2583+G2583+H2583</f>
        <v>0</v>
      </c>
      <c r="E2583" s="113">
        <v>0</v>
      </c>
      <c r="F2583" s="138">
        <v>0</v>
      </c>
      <c r="G2583" s="113">
        <v>0</v>
      </c>
      <c r="H2583" s="113">
        <v>0</v>
      </c>
      <c r="I2583" s="3"/>
    </row>
    <row r="2584" spans="1:9" ht="12.75" x14ac:dyDescent="0.2">
      <c r="A2584" s="160"/>
      <c r="B2584" s="258"/>
      <c r="C2584" s="138" t="s">
        <v>507</v>
      </c>
      <c r="D2584" s="138">
        <f>E2584+F2584+G2584+H2584</f>
        <v>0</v>
      </c>
      <c r="E2584" s="113">
        <v>0</v>
      </c>
      <c r="F2584" s="138">
        <v>0</v>
      </c>
      <c r="G2584" s="113">
        <v>0</v>
      </c>
      <c r="H2584" s="113">
        <v>0</v>
      </c>
      <c r="I2584" s="3"/>
    </row>
    <row r="2585" spans="1:9" s="20" customFormat="1" ht="15" x14ac:dyDescent="0.25">
      <c r="A2585" s="1">
        <v>3</v>
      </c>
      <c r="B2585" s="256" t="s">
        <v>112</v>
      </c>
      <c r="C2585" s="256"/>
      <c r="D2585" s="256"/>
      <c r="E2585" s="256"/>
      <c r="F2585" s="256"/>
      <c r="G2585" s="256"/>
      <c r="H2585" s="17"/>
      <c r="I2585" s="15"/>
    </row>
    <row r="2586" spans="1:9" ht="12.75" x14ac:dyDescent="0.2">
      <c r="A2586" s="112" t="s">
        <v>520</v>
      </c>
      <c r="B2586" s="139"/>
      <c r="C2586" s="168" t="s">
        <v>499</v>
      </c>
      <c r="D2586" s="168"/>
      <c r="E2586" s="168"/>
      <c r="F2586" s="168"/>
      <c r="G2586" s="168"/>
      <c r="H2586" s="136"/>
      <c r="I2586" s="3"/>
    </row>
    <row r="2587" spans="1:9" s="30" customFormat="1" ht="12.75" x14ac:dyDescent="0.2">
      <c r="A2587" s="207" t="s">
        <v>521</v>
      </c>
      <c r="B2587" s="169" t="s">
        <v>113</v>
      </c>
      <c r="C2587" s="40" t="s">
        <v>502</v>
      </c>
      <c r="D2587" s="40">
        <f>D2588+D2589+D2590+D2591+D2592</f>
        <v>80374.60000000002</v>
      </c>
      <c r="E2587" s="40">
        <f>E2588+E2589+E2590+E2591+E2592</f>
        <v>0</v>
      </c>
      <c r="F2587" s="40">
        <f>F2588+F2589+F2590+F2591+F2592</f>
        <v>75466.900000000023</v>
      </c>
      <c r="G2587" s="40">
        <f>G2588+G2589+G2590+G2591+G2592</f>
        <v>0</v>
      </c>
      <c r="H2587" s="40">
        <f>H2588+H2589+H2590+H2591+H2592</f>
        <v>4907.7</v>
      </c>
      <c r="I2587" s="24"/>
    </row>
    <row r="2588" spans="1:9" s="30" customFormat="1" ht="12.75" x14ac:dyDescent="0.2">
      <c r="A2588" s="207"/>
      <c r="B2588" s="170"/>
      <c r="C2588" s="40" t="s">
        <v>503</v>
      </c>
      <c r="D2588" s="40">
        <f>E2588+F2588+G2588+H2588</f>
        <v>80374.60000000002</v>
      </c>
      <c r="E2588" s="40">
        <f>E2594+E2600+E2606+E2612+E2618+E2624+E2630+E2636+E2642+E2648+E2654+E2660+E2666+E2672+E2678+E2684+E2690+E2696+E2702+E2708+E2714+E2720+E2726+E2732+E2738+E2750+E2756+E2762+E2768+E2774++E2780+E2786+E2792+E2798+E2804+E2810+E2816+E2822+E2828+E2834+E2840+E2846+E2852+E2858+E2864+E2870+E2876+E2882+E2888+E2894+E2900+E2906+E2912+E2918+E2924+E2930+E2936+E2942+E2948+E2954+E2960+E2966+E2972+E2978+E2984+E2990+E2996</f>
        <v>0</v>
      </c>
      <c r="F2588" s="40">
        <f>F2594+F2600+F2606+F2612+F2618+F2624+F2630+F2636+F2642+F2648+F2654+F2660+F2666+F2672+F2678+F2684+F2690+F2696+F2702+F2708+F2714+F2720+F2726+F2732+F2738+F2744+F2750+F2756+F2762+F2768+F2774++F2780+F2786+F2792+F2798+F2804+F2810+F2816+F2822+F2828+F2834+F2840+F2846+F2852+F2858+F2864+F2870+F2876+F2882+F2888+F2894+F2900+F2906+F2912+F2918+F2924+F2930+F2936+F2942+F2948+F2954+F2960+F2966+F2972+F2978+F2984+F2990+F2996</f>
        <v>75466.900000000023</v>
      </c>
      <c r="G2588" s="40">
        <f>G2594+G2600+G2606+G2612+G2618+G2624+G2630+G2636+G2642+G2648+G2654+G2660+G2666+G2672+G2678+G2684+G2690+G2696+G2702+G2708+G2714+G2720+G2726+G2732+G2738+G2750+G2756+G2762+G2768+G2774++G2780+G2786+G2792+G2798+G2804+G2810+G2816+G2822+G2828+G2834+G2840+G2846+G2852+G2858+G2864+G2870+G2876+G2882+G2888+G2894+G2900+G2906+G2912+G2918+G2924+G2930+G2936+G2942+G2948+G2954+G2960+G2966+G2972+G2978+G2984+G2990+G2996</f>
        <v>0</v>
      </c>
      <c r="H2588" s="40">
        <f>H2594+H2600+H2606+H2612+H2618+H2624+H2630+H2636+H2642+H2648+H2654+H2660+H2666+H2672+H2678+H2684+H2690+H2696+H2702+H2708+H2714+H2720+H2726+H2732+H2738+H2750+H2756+H2762+H2768+H2774++H2780+H2786+H2792+H2798+H2804+H2810+H2816+H2822+H2828+H2834+H2840+H2846+H2852+H2858+H2864+H2870+H2876+H2882+H2888+H2894+H2900+H2906+H2912+H2918+H2924+H2930+H2936+H2942+H2948+H2954+H2960+H2966+H2972+H2978+H2984+H2990+H2996</f>
        <v>4907.7</v>
      </c>
      <c r="I2588" s="24"/>
    </row>
    <row r="2589" spans="1:9" s="30" customFormat="1" ht="12.75" x14ac:dyDescent="0.2">
      <c r="A2589" s="207"/>
      <c r="B2589" s="170"/>
      <c r="C2589" s="40" t="s">
        <v>504</v>
      </c>
      <c r="D2589" s="40">
        <f>E2589+F2589+G2589+H2589</f>
        <v>0</v>
      </c>
      <c r="E2589" s="43">
        <v>0</v>
      </c>
      <c r="F2589" s="40">
        <f>F2595+F2601+F2607+F2613+F2619+F2625+F2631+F2637+F2643+F2649+F2655+F2661+F2667+F2673+F2679+F2685+F2691+F2697+F2703+F2709+F2715+F2721+F2727+F2733+F2739+F2751+F2757+F2763+F2769+F2775++F2781+F2787+F2793+F2799+F2805+F2811+F2817+F2823+F2829+F2835+F2841+F2847+F2853+F2859+F2865+F2871+F2877+F2883+F2889+F2895+F2901+F2907+F2913+F2919+F2925+F2931+F2937+F2943+F2949+F2955+F2961+F2967+F2973+F2979+F2985+F2991+F2997</f>
        <v>0</v>
      </c>
      <c r="G2589" s="43">
        <v>0</v>
      </c>
      <c r="H2589" s="43">
        <v>0</v>
      </c>
      <c r="I2589" s="24"/>
    </row>
    <row r="2590" spans="1:9" s="30" customFormat="1" ht="12.75" x14ac:dyDescent="0.2">
      <c r="A2590" s="207"/>
      <c r="B2590" s="170"/>
      <c r="C2590" s="40" t="s">
        <v>505</v>
      </c>
      <c r="D2590" s="40">
        <f>E2590+F2590+G2590+H2590</f>
        <v>0</v>
      </c>
      <c r="E2590" s="43">
        <v>0</v>
      </c>
      <c r="F2590" s="40">
        <f>F2596+F2602+F2608+F2614+F2620+F2626+F2632+F2638+F2644+F2650+F2656+F2662+F2668+F2674+F2680+F2686+F2692+F2698+F2704+F2710+F2716+F2722+F2728+F2734+F2740+F2752+F2758+F2764+F2770+F2776++F2782+F2788+F2794+F2800+F2806+F2812+F2818+F2824+F2830+F2836+F2842+F2848+F2854+F2860+F2866+F2872+F2878+F2884+F2890+F2896+F2902+F2908+F2914+F2920+F2926+F2932+F2938+F2944+F2950+F2956+F2962+F2968+F2974+F2980+F2986+F2992+F2998</f>
        <v>0</v>
      </c>
      <c r="G2590" s="43">
        <v>0</v>
      </c>
      <c r="H2590" s="43">
        <v>0</v>
      </c>
      <c r="I2590" s="24"/>
    </row>
    <row r="2591" spans="1:9" s="30" customFormat="1" ht="12.75" x14ac:dyDescent="0.2">
      <c r="A2591" s="207"/>
      <c r="B2591" s="170"/>
      <c r="C2591" s="40" t="s">
        <v>506</v>
      </c>
      <c r="D2591" s="40">
        <f>E2591+F2591+G2591+H2591</f>
        <v>0</v>
      </c>
      <c r="E2591" s="43">
        <v>0</v>
      </c>
      <c r="F2591" s="40">
        <f>F2597+F2603+F2609+F2615+F2621+F2627+F2633+F2639+F2645+F2651+F2657+F2663+F2669+F2675+F2681+F2687+F2693+F2699+F2705+F2711+F2717+F2723+F2729+F2735+F2741+F2753+F2759+F2765+F2771+F2777++F2783+F2789+F2795+F2801+F2807+F2813+F2819+F2825+F2831+F2837+F2843+F2849+F2855+F2861+F2867+F2873+F2879+F2885+F2891+F2897+F2903+F2909+F2915+F2921+F2927+F2933+F2939+F2945+F2951+F2957+F2963+F2969+F2975+F2981+F2987+F2993+F2999</f>
        <v>0</v>
      </c>
      <c r="G2591" s="43">
        <v>0</v>
      </c>
      <c r="H2591" s="43">
        <v>0</v>
      </c>
      <c r="I2591" s="24"/>
    </row>
    <row r="2592" spans="1:9" s="30" customFormat="1" ht="15" customHeight="1" x14ac:dyDescent="0.2">
      <c r="A2592" s="207"/>
      <c r="B2592" s="171"/>
      <c r="C2592" s="40" t="s">
        <v>507</v>
      </c>
      <c r="D2592" s="40">
        <f>E2592+F2592+G2592+H2592</f>
        <v>0</v>
      </c>
      <c r="E2592" s="40">
        <v>0</v>
      </c>
      <c r="F2592" s="40">
        <f>F2598+F2604+F2610+F2616+F2622+F2628+F2634+F2640+F2646+F2652+F2658+F2664+F2670+F2676+F2682+F2688+F2694+F2700+F2706+F2712+F2718+F2724+F2730+F2736+F2742+F2754+F2760+F2766+F2772+F2778++F2784+F2790+F2796+F2802+F2808+F2814+F2820+F2826+F2832+F2838+F2844+F2850+F2856+F2862+F2868+F2874+F2880+F2886+F2892+F2898+F2904+F2910+F2916+F2922+F2928+F2934+F2940+F2946+F2952+F2958+F2964+F2970+F2976+F2982+F2988+F2994+F3000</f>
        <v>0</v>
      </c>
      <c r="G2592" s="40">
        <v>0</v>
      </c>
      <c r="H2592" s="40">
        <v>0</v>
      </c>
      <c r="I2592" s="24"/>
    </row>
    <row r="2593" spans="1:9" ht="12.75" customHeight="1" x14ac:dyDescent="0.2">
      <c r="A2593" s="160" t="s">
        <v>523</v>
      </c>
      <c r="B2593" s="255" t="s">
        <v>114</v>
      </c>
      <c r="C2593" s="10" t="s">
        <v>502</v>
      </c>
      <c r="D2593" s="10">
        <f>D2594+D2595+D2596+D2597+D2598</f>
        <v>875.19999999999993</v>
      </c>
      <c r="E2593" s="10">
        <f>E2594+E2595+E2596+E2597+E2598</f>
        <v>0</v>
      </c>
      <c r="F2593" s="10">
        <f>F2594+F2595+F2596+F2597+F2598</f>
        <v>875.19999999999993</v>
      </c>
      <c r="G2593" s="10">
        <f>G2594+G2595+G2596+G2597+G2598</f>
        <v>0</v>
      </c>
      <c r="H2593" s="10">
        <f>H2594+H2595+H2596+H2597+H2598</f>
        <v>0</v>
      </c>
      <c r="I2593" s="3"/>
    </row>
    <row r="2594" spans="1:9" ht="12.75" x14ac:dyDescent="0.2">
      <c r="A2594" s="160"/>
      <c r="B2594" s="255"/>
      <c r="C2594" s="138" t="s">
        <v>503</v>
      </c>
      <c r="D2594" s="138">
        <f>E2594+F2594+G2594+H2594</f>
        <v>875.19999999999993</v>
      </c>
      <c r="E2594" s="113">
        <v>0</v>
      </c>
      <c r="F2594" s="138">
        <f>43.8+831.4</f>
        <v>875.19999999999993</v>
      </c>
      <c r="G2594" s="113">
        <v>0</v>
      </c>
      <c r="H2594" s="113">
        <v>0</v>
      </c>
      <c r="I2594" s="3"/>
    </row>
    <row r="2595" spans="1:9" ht="12.75" x14ac:dyDescent="0.2">
      <c r="A2595" s="160"/>
      <c r="B2595" s="255"/>
      <c r="C2595" s="138" t="s">
        <v>504</v>
      </c>
      <c r="D2595" s="138">
        <f t="shared" ref="D2595:D2658" si="1188">E2595+F2595+G2595+H2595</f>
        <v>0</v>
      </c>
      <c r="E2595" s="113">
        <v>0</v>
      </c>
      <c r="F2595" s="113">
        <v>0</v>
      </c>
      <c r="G2595" s="113">
        <v>0</v>
      </c>
      <c r="H2595" s="113">
        <v>0</v>
      </c>
      <c r="I2595" s="3"/>
    </row>
    <row r="2596" spans="1:9" ht="12.75" x14ac:dyDescent="0.2">
      <c r="A2596" s="160"/>
      <c r="B2596" s="255"/>
      <c r="C2596" s="138" t="s">
        <v>505</v>
      </c>
      <c r="D2596" s="138">
        <f t="shared" si="1188"/>
        <v>0</v>
      </c>
      <c r="E2596" s="113">
        <v>0</v>
      </c>
      <c r="F2596" s="113">
        <v>0</v>
      </c>
      <c r="G2596" s="113">
        <v>0</v>
      </c>
      <c r="H2596" s="113">
        <v>0</v>
      </c>
      <c r="I2596" s="3"/>
    </row>
    <row r="2597" spans="1:9" ht="12.75" x14ac:dyDescent="0.2">
      <c r="A2597" s="160"/>
      <c r="B2597" s="255"/>
      <c r="C2597" s="138" t="s">
        <v>506</v>
      </c>
      <c r="D2597" s="138">
        <f t="shared" si="1188"/>
        <v>0</v>
      </c>
      <c r="E2597" s="113">
        <v>0</v>
      </c>
      <c r="F2597" s="113">
        <v>0</v>
      </c>
      <c r="G2597" s="113">
        <v>0</v>
      </c>
      <c r="H2597" s="113">
        <v>0</v>
      </c>
      <c r="I2597" s="3"/>
    </row>
    <row r="2598" spans="1:9" ht="12.75" x14ac:dyDescent="0.2">
      <c r="A2598" s="160"/>
      <c r="B2598" s="255"/>
      <c r="C2598" s="138" t="s">
        <v>507</v>
      </c>
      <c r="D2598" s="138">
        <f t="shared" si="1188"/>
        <v>0</v>
      </c>
      <c r="E2598" s="113">
        <v>0</v>
      </c>
      <c r="F2598" s="113">
        <v>0</v>
      </c>
      <c r="G2598" s="113">
        <v>0</v>
      </c>
      <c r="H2598" s="113">
        <v>0</v>
      </c>
      <c r="I2598" s="3"/>
    </row>
    <row r="2599" spans="1:9" ht="12.75" customHeight="1" x14ac:dyDescent="0.2">
      <c r="A2599" s="160" t="s">
        <v>561</v>
      </c>
      <c r="B2599" s="255" t="s">
        <v>115</v>
      </c>
      <c r="C2599" s="10" t="s">
        <v>502</v>
      </c>
      <c r="D2599" s="10">
        <f>D2600+D2601+D2602+D2603+D2604</f>
        <v>1501.3</v>
      </c>
      <c r="E2599" s="113">
        <v>0</v>
      </c>
      <c r="F2599" s="10">
        <f>F2600+F2601+F2602+F2603+F2604</f>
        <v>1501.3</v>
      </c>
      <c r="G2599" s="113">
        <v>0</v>
      </c>
      <c r="H2599" s="113">
        <v>0</v>
      </c>
      <c r="I2599" s="3"/>
    </row>
    <row r="2600" spans="1:9" ht="12.75" x14ac:dyDescent="0.2">
      <c r="A2600" s="160"/>
      <c r="B2600" s="255"/>
      <c r="C2600" s="138" t="s">
        <v>503</v>
      </c>
      <c r="D2600" s="138">
        <f t="shared" si="1188"/>
        <v>1501.3</v>
      </c>
      <c r="E2600" s="113">
        <v>0</v>
      </c>
      <c r="F2600" s="138">
        <f>75.1+1426.2</f>
        <v>1501.3</v>
      </c>
      <c r="G2600" s="113">
        <v>0</v>
      </c>
      <c r="H2600" s="113">
        <v>0</v>
      </c>
      <c r="I2600" s="3"/>
    </row>
    <row r="2601" spans="1:9" ht="12.75" x14ac:dyDescent="0.2">
      <c r="A2601" s="160"/>
      <c r="B2601" s="255"/>
      <c r="C2601" s="138" t="s">
        <v>504</v>
      </c>
      <c r="D2601" s="138">
        <f t="shared" si="1188"/>
        <v>0</v>
      </c>
      <c r="E2601" s="113">
        <v>0</v>
      </c>
      <c r="F2601" s="113">
        <v>0</v>
      </c>
      <c r="G2601" s="113">
        <v>0</v>
      </c>
      <c r="H2601" s="113">
        <v>0</v>
      </c>
      <c r="I2601" s="3"/>
    </row>
    <row r="2602" spans="1:9" ht="12.75" x14ac:dyDescent="0.2">
      <c r="A2602" s="160"/>
      <c r="B2602" s="255"/>
      <c r="C2602" s="138" t="s">
        <v>505</v>
      </c>
      <c r="D2602" s="138">
        <f t="shared" si="1188"/>
        <v>0</v>
      </c>
      <c r="E2602" s="113">
        <v>0</v>
      </c>
      <c r="F2602" s="113">
        <v>0</v>
      </c>
      <c r="G2602" s="113">
        <v>0</v>
      </c>
      <c r="H2602" s="113">
        <v>0</v>
      </c>
      <c r="I2602" s="3"/>
    </row>
    <row r="2603" spans="1:9" ht="12.75" x14ac:dyDescent="0.2">
      <c r="A2603" s="160"/>
      <c r="B2603" s="255"/>
      <c r="C2603" s="138" t="s">
        <v>506</v>
      </c>
      <c r="D2603" s="138">
        <f t="shared" si="1188"/>
        <v>0</v>
      </c>
      <c r="E2603" s="113">
        <v>0</v>
      </c>
      <c r="F2603" s="113">
        <v>0</v>
      </c>
      <c r="G2603" s="113">
        <v>0</v>
      </c>
      <c r="H2603" s="113">
        <v>0</v>
      </c>
      <c r="I2603" s="3"/>
    </row>
    <row r="2604" spans="1:9" ht="12.75" x14ac:dyDescent="0.2">
      <c r="A2604" s="160"/>
      <c r="B2604" s="255"/>
      <c r="C2604" s="138" t="s">
        <v>507</v>
      </c>
      <c r="D2604" s="138">
        <f t="shared" si="1188"/>
        <v>0</v>
      </c>
      <c r="E2604" s="113">
        <v>0</v>
      </c>
      <c r="F2604" s="113">
        <v>0</v>
      </c>
      <c r="G2604" s="113">
        <v>0</v>
      </c>
      <c r="H2604" s="113">
        <v>0</v>
      </c>
      <c r="I2604" s="3"/>
    </row>
    <row r="2605" spans="1:9" ht="12.75" customHeight="1" x14ac:dyDescent="0.2">
      <c r="A2605" s="160" t="s">
        <v>381</v>
      </c>
      <c r="B2605" s="255" t="s">
        <v>116</v>
      </c>
      <c r="C2605" s="10" t="s">
        <v>502</v>
      </c>
      <c r="D2605" s="10">
        <f>D2606+D2607+D2608+D2609+D2610</f>
        <v>627.69999999999993</v>
      </c>
      <c r="E2605" s="113">
        <v>0</v>
      </c>
      <c r="F2605" s="10">
        <f>F2606+F2607+F2608+F2609+F2610</f>
        <v>627.69999999999993</v>
      </c>
      <c r="G2605" s="113">
        <v>0</v>
      </c>
      <c r="H2605" s="113">
        <v>0</v>
      </c>
      <c r="I2605" s="3"/>
    </row>
    <row r="2606" spans="1:9" ht="12.75" x14ac:dyDescent="0.2">
      <c r="A2606" s="160"/>
      <c r="B2606" s="255"/>
      <c r="C2606" s="138" t="s">
        <v>503</v>
      </c>
      <c r="D2606" s="138">
        <f t="shared" si="1188"/>
        <v>627.69999999999993</v>
      </c>
      <c r="E2606" s="113">
        <v>0</v>
      </c>
      <c r="F2606" s="138">
        <f>31.4+596.3</f>
        <v>627.69999999999993</v>
      </c>
      <c r="G2606" s="113">
        <v>0</v>
      </c>
      <c r="H2606" s="113">
        <v>0</v>
      </c>
      <c r="I2606" s="3"/>
    </row>
    <row r="2607" spans="1:9" ht="12.75" x14ac:dyDescent="0.2">
      <c r="A2607" s="160"/>
      <c r="B2607" s="255"/>
      <c r="C2607" s="138" t="s">
        <v>504</v>
      </c>
      <c r="D2607" s="138">
        <f t="shared" si="1188"/>
        <v>0</v>
      </c>
      <c r="E2607" s="113">
        <v>0</v>
      </c>
      <c r="F2607" s="113">
        <v>0</v>
      </c>
      <c r="G2607" s="113">
        <v>0</v>
      </c>
      <c r="H2607" s="113">
        <v>0</v>
      </c>
      <c r="I2607" s="3"/>
    </row>
    <row r="2608" spans="1:9" ht="12.75" x14ac:dyDescent="0.2">
      <c r="A2608" s="160"/>
      <c r="B2608" s="255"/>
      <c r="C2608" s="138" t="s">
        <v>505</v>
      </c>
      <c r="D2608" s="138">
        <f t="shared" si="1188"/>
        <v>0</v>
      </c>
      <c r="E2608" s="113">
        <v>0</v>
      </c>
      <c r="F2608" s="113">
        <v>0</v>
      </c>
      <c r="G2608" s="113">
        <v>0</v>
      </c>
      <c r="H2608" s="113">
        <v>0</v>
      </c>
      <c r="I2608" s="3"/>
    </row>
    <row r="2609" spans="1:9" ht="12.75" x14ac:dyDescent="0.2">
      <c r="A2609" s="160"/>
      <c r="B2609" s="255"/>
      <c r="C2609" s="138" t="s">
        <v>506</v>
      </c>
      <c r="D2609" s="138">
        <f t="shared" si="1188"/>
        <v>0</v>
      </c>
      <c r="E2609" s="113">
        <v>0</v>
      </c>
      <c r="F2609" s="113">
        <v>0</v>
      </c>
      <c r="G2609" s="113">
        <v>0</v>
      </c>
      <c r="H2609" s="113">
        <v>0</v>
      </c>
      <c r="I2609" s="3"/>
    </row>
    <row r="2610" spans="1:9" ht="12.75" x14ac:dyDescent="0.2">
      <c r="A2610" s="160"/>
      <c r="B2610" s="259"/>
      <c r="C2610" s="138" t="s">
        <v>507</v>
      </c>
      <c r="D2610" s="138">
        <f t="shared" si="1188"/>
        <v>0</v>
      </c>
      <c r="E2610" s="113">
        <v>0</v>
      </c>
      <c r="F2610" s="113">
        <v>0</v>
      </c>
      <c r="G2610" s="113">
        <v>0</v>
      </c>
      <c r="H2610" s="113">
        <v>0</v>
      </c>
      <c r="I2610" s="3"/>
    </row>
    <row r="2611" spans="1:9" ht="12.75" customHeight="1" x14ac:dyDescent="0.2">
      <c r="A2611" s="160" t="s">
        <v>383</v>
      </c>
      <c r="B2611" s="255" t="s">
        <v>117</v>
      </c>
      <c r="C2611" s="138" t="s">
        <v>502</v>
      </c>
      <c r="D2611" s="10">
        <f>D2612+D2613+D2614+D2615+D2616</f>
        <v>456.90000000000003</v>
      </c>
      <c r="E2611" s="113">
        <v>0</v>
      </c>
      <c r="F2611" s="10">
        <f>F2612+F2613+F2614+F2615+F2616</f>
        <v>456.90000000000003</v>
      </c>
      <c r="G2611" s="113">
        <v>0</v>
      </c>
      <c r="H2611" s="113">
        <v>0</v>
      </c>
      <c r="I2611" s="3"/>
    </row>
    <row r="2612" spans="1:9" ht="12.75" x14ac:dyDescent="0.2">
      <c r="A2612" s="160"/>
      <c r="B2612" s="255"/>
      <c r="C2612" s="138" t="s">
        <v>503</v>
      </c>
      <c r="D2612" s="138">
        <f t="shared" si="1188"/>
        <v>456.90000000000003</v>
      </c>
      <c r="E2612" s="113">
        <v>0</v>
      </c>
      <c r="F2612" s="138">
        <f>22.8+434.1</f>
        <v>456.90000000000003</v>
      </c>
      <c r="G2612" s="113">
        <v>0</v>
      </c>
      <c r="H2612" s="113">
        <v>0</v>
      </c>
      <c r="I2612" s="3"/>
    </row>
    <row r="2613" spans="1:9" ht="12.75" x14ac:dyDescent="0.2">
      <c r="A2613" s="160"/>
      <c r="B2613" s="255"/>
      <c r="C2613" s="138" t="s">
        <v>504</v>
      </c>
      <c r="D2613" s="138">
        <f t="shared" si="1188"/>
        <v>0</v>
      </c>
      <c r="E2613" s="113">
        <v>0</v>
      </c>
      <c r="F2613" s="113">
        <v>0</v>
      </c>
      <c r="G2613" s="113">
        <v>0</v>
      </c>
      <c r="H2613" s="113">
        <v>0</v>
      </c>
      <c r="I2613" s="3"/>
    </row>
    <row r="2614" spans="1:9" ht="12.75" x14ac:dyDescent="0.2">
      <c r="A2614" s="160"/>
      <c r="B2614" s="255"/>
      <c r="C2614" s="138" t="s">
        <v>505</v>
      </c>
      <c r="D2614" s="138">
        <f t="shared" si="1188"/>
        <v>0</v>
      </c>
      <c r="E2614" s="113">
        <v>0</v>
      </c>
      <c r="F2614" s="113">
        <v>0</v>
      </c>
      <c r="G2614" s="113">
        <v>0</v>
      </c>
      <c r="H2614" s="113">
        <v>0</v>
      </c>
      <c r="I2614" s="3"/>
    </row>
    <row r="2615" spans="1:9" ht="12.75" x14ac:dyDescent="0.2">
      <c r="A2615" s="160"/>
      <c r="B2615" s="255"/>
      <c r="C2615" s="138" t="s">
        <v>506</v>
      </c>
      <c r="D2615" s="138">
        <f t="shared" si="1188"/>
        <v>0</v>
      </c>
      <c r="E2615" s="113">
        <v>0</v>
      </c>
      <c r="F2615" s="113">
        <v>0</v>
      </c>
      <c r="G2615" s="113">
        <v>0</v>
      </c>
      <c r="H2615" s="113">
        <v>0</v>
      </c>
      <c r="I2615" s="3"/>
    </row>
    <row r="2616" spans="1:9" ht="12.75" x14ac:dyDescent="0.2">
      <c r="A2616" s="160"/>
      <c r="B2616" s="255"/>
      <c r="C2616" s="138" t="s">
        <v>507</v>
      </c>
      <c r="D2616" s="138">
        <f t="shared" si="1188"/>
        <v>0</v>
      </c>
      <c r="E2616" s="113">
        <v>0</v>
      </c>
      <c r="F2616" s="113">
        <v>0</v>
      </c>
      <c r="G2616" s="113">
        <v>0</v>
      </c>
      <c r="H2616" s="113">
        <v>0</v>
      </c>
      <c r="I2616" s="3"/>
    </row>
    <row r="2617" spans="1:9" ht="12.75" customHeight="1" x14ac:dyDescent="0.2">
      <c r="A2617" s="160" t="s">
        <v>385</v>
      </c>
      <c r="B2617" s="255" t="s">
        <v>118</v>
      </c>
      <c r="C2617" s="138" t="s">
        <v>502</v>
      </c>
      <c r="D2617" s="10">
        <f>D2618+D2619+D2620+D2621+D2622</f>
        <v>2391</v>
      </c>
      <c r="E2617" s="113">
        <v>0</v>
      </c>
      <c r="F2617" s="10">
        <f>F2618+F2619+F2620+F2621+F2622</f>
        <v>2391</v>
      </c>
      <c r="G2617" s="113">
        <v>0</v>
      </c>
      <c r="H2617" s="113">
        <v>0</v>
      </c>
      <c r="I2617" s="3"/>
    </row>
    <row r="2618" spans="1:9" ht="12.75" x14ac:dyDescent="0.2">
      <c r="A2618" s="160"/>
      <c r="B2618" s="255"/>
      <c r="C2618" s="138" t="s">
        <v>503</v>
      </c>
      <c r="D2618" s="138">
        <f t="shared" si="1188"/>
        <v>2391</v>
      </c>
      <c r="E2618" s="113">
        <v>0</v>
      </c>
      <c r="F2618" s="138">
        <f>119.6+2271.4</f>
        <v>2391</v>
      </c>
      <c r="G2618" s="113">
        <v>0</v>
      </c>
      <c r="H2618" s="113">
        <v>0</v>
      </c>
      <c r="I2618" s="3"/>
    </row>
    <row r="2619" spans="1:9" ht="12.75" x14ac:dyDescent="0.2">
      <c r="A2619" s="160"/>
      <c r="B2619" s="255"/>
      <c r="C2619" s="138" t="s">
        <v>504</v>
      </c>
      <c r="D2619" s="138">
        <f t="shared" si="1188"/>
        <v>0</v>
      </c>
      <c r="E2619" s="113">
        <v>0</v>
      </c>
      <c r="F2619" s="113">
        <v>0</v>
      </c>
      <c r="G2619" s="113">
        <v>0</v>
      </c>
      <c r="H2619" s="113">
        <v>0</v>
      </c>
      <c r="I2619" s="3"/>
    </row>
    <row r="2620" spans="1:9" ht="12.75" x14ac:dyDescent="0.2">
      <c r="A2620" s="160"/>
      <c r="B2620" s="255"/>
      <c r="C2620" s="138" t="s">
        <v>505</v>
      </c>
      <c r="D2620" s="138">
        <f t="shared" si="1188"/>
        <v>0</v>
      </c>
      <c r="E2620" s="113">
        <v>0</v>
      </c>
      <c r="F2620" s="113">
        <v>0</v>
      </c>
      <c r="G2620" s="113">
        <v>0</v>
      </c>
      <c r="H2620" s="113">
        <v>0</v>
      </c>
      <c r="I2620" s="3"/>
    </row>
    <row r="2621" spans="1:9" ht="12.75" x14ac:dyDescent="0.2">
      <c r="A2621" s="160"/>
      <c r="B2621" s="255"/>
      <c r="C2621" s="138" t="s">
        <v>506</v>
      </c>
      <c r="D2621" s="138">
        <f t="shared" si="1188"/>
        <v>0</v>
      </c>
      <c r="E2621" s="113">
        <v>0</v>
      </c>
      <c r="F2621" s="113">
        <v>0</v>
      </c>
      <c r="G2621" s="113">
        <v>0</v>
      </c>
      <c r="H2621" s="113">
        <v>0</v>
      </c>
      <c r="I2621" s="3"/>
    </row>
    <row r="2622" spans="1:9" ht="12.75" x14ac:dyDescent="0.2">
      <c r="A2622" s="160"/>
      <c r="B2622" s="255"/>
      <c r="C2622" s="138" t="s">
        <v>507</v>
      </c>
      <c r="D2622" s="138">
        <f t="shared" si="1188"/>
        <v>0</v>
      </c>
      <c r="E2622" s="113">
        <v>0</v>
      </c>
      <c r="F2622" s="113">
        <v>0</v>
      </c>
      <c r="G2622" s="113">
        <v>0</v>
      </c>
      <c r="H2622" s="113">
        <v>0</v>
      </c>
      <c r="I2622" s="3"/>
    </row>
    <row r="2623" spans="1:9" ht="12.75" customHeight="1" x14ac:dyDescent="0.2">
      <c r="A2623" s="160" t="s">
        <v>387</v>
      </c>
      <c r="B2623" s="255" t="s">
        <v>119</v>
      </c>
      <c r="C2623" s="138" t="s">
        <v>502</v>
      </c>
      <c r="D2623" s="10">
        <f>D2624+D2625+D2626+D2627+D2628</f>
        <v>2770</v>
      </c>
      <c r="E2623" s="113">
        <v>0</v>
      </c>
      <c r="F2623" s="10">
        <f>F2624+F2625+F2626+F2627+F2628</f>
        <v>2770</v>
      </c>
      <c r="G2623" s="113">
        <v>0</v>
      </c>
      <c r="H2623" s="113">
        <v>0</v>
      </c>
      <c r="I2623" s="3"/>
    </row>
    <row r="2624" spans="1:9" ht="12.75" x14ac:dyDescent="0.2">
      <c r="A2624" s="160"/>
      <c r="B2624" s="255"/>
      <c r="C2624" s="138" t="s">
        <v>503</v>
      </c>
      <c r="D2624" s="138">
        <f t="shared" si="1188"/>
        <v>2770</v>
      </c>
      <c r="E2624" s="113">
        <v>0</v>
      </c>
      <c r="F2624" s="138">
        <f>138.5+2631.5</f>
        <v>2770</v>
      </c>
      <c r="G2624" s="113">
        <v>0</v>
      </c>
      <c r="H2624" s="113">
        <v>0</v>
      </c>
      <c r="I2624" s="3"/>
    </row>
    <row r="2625" spans="1:9" ht="12.75" x14ac:dyDescent="0.2">
      <c r="A2625" s="160"/>
      <c r="B2625" s="255"/>
      <c r="C2625" s="138" t="s">
        <v>504</v>
      </c>
      <c r="D2625" s="138">
        <f t="shared" si="1188"/>
        <v>0</v>
      </c>
      <c r="E2625" s="113">
        <v>0</v>
      </c>
      <c r="F2625" s="113">
        <v>0</v>
      </c>
      <c r="G2625" s="113">
        <v>0</v>
      </c>
      <c r="H2625" s="113">
        <v>0</v>
      </c>
      <c r="I2625" s="3"/>
    </row>
    <row r="2626" spans="1:9" ht="12.75" x14ac:dyDescent="0.2">
      <c r="A2626" s="160"/>
      <c r="B2626" s="255"/>
      <c r="C2626" s="138" t="s">
        <v>505</v>
      </c>
      <c r="D2626" s="138">
        <f t="shared" si="1188"/>
        <v>0</v>
      </c>
      <c r="E2626" s="113">
        <v>0</v>
      </c>
      <c r="F2626" s="113">
        <v>0</v>
      </c>
      <c r="G2626" s="113">
        <v>0</v>
      </c>
      <c r="H2626" s="113">
        <v>0</v>
      </c>
      <c r="I2626" s="3"/>
    </row>
    <row r="2627" spans="1:9" ht="12.75" x14ac:dyDescent="0.2">
      <c r="A2627" s="160"/>
      <c r="B2627" s="255"/>
      <c r="C2627" s="138" t="s">
        <v>506</v>
      </c>
      <c r="D2627" s="138">
        <f t="shared" si="1188"/>
        <v>0</v>
      </c>
      <c r="E2627" s="113">
        <v>0</v>
      </c>
      <c r="F2627" s="113">
        <v>0</v>
      </c>
      <c r="G2627" s="113">
        <v>0</v>
      </c>
      <c r="H2627" s="113">
        <v>0</v>
      </c>
      <c r="I2627" s="3"/>
    </row>
    <row r="2628" spans="1:9" ht="12.75" x14ac:dyDescent="0.2">
      <c r="A2628" s="160"/>
      <c r="B2628" s="259"/>
      <c r="C2628" s="138" t="s">
        <v>507</v>
      </c>
      <c r="D2628" s="138">
        <f t="shared" si="1188"/>
        <v>0</v>
      </c>
      <c r="E2628" s="113">
        <v>0</v>
      </c>
      <c r="F2628" s="113">
        <v>0</v>
      </c>
      <c r="G2628" s="113">
        <v>0</v>
      </c>
      <c r="H2628" s="113">
        <v>0</v>
      </c>
      <c r="I2628" s="3"/>
    </row>
    <row r="2629" spans="1:9" ht="12.75" customHeight="1" x14ac:dyDescent="0.2">
      <c r="A2629" s="160" t="s">
        <v>120</v>
      </c>
      <c r="B2629" s="255" t="s">
        <v>121</v>
      </c>
      <c r="C2629" s="138" t="s">
        <v>502</v>
      </c>
      <c r="D2629" s="10">
        <f>D2630+D2631+D2632+D2633+D2634</f>
        <v>651.20000000000005</v>
      </c>
      <c r="E2629" s="113">
        <v>0</v>
      </c>
      <c r="F2629" s="10">
        <f>F2630+F2631+F2632+F2633+F2634</f>
        <v>651.20000000000005</v>
      </c>
      <c r="G2629" s="113">
        <v>0</v>
      </c>
      <c r="H2629" s="113">
        <v>0</v>
      </c>
      <c r="I2629" s="3"/>
    </row>
    <row r="2630" spans="1:9" ht="12.75" x14ac:dyDescent="0.2">
      <c r="A2630" s="160"/>
      <c r="B2630" s="255"/>
      <c r="C2630" s="138" t="s">
        <v>503</v>
      </c>
      <c r="D2630" s="138">
        <f t="shared" si="1188"/>
        <v>651.20000000000005</v>
      </c>
      <c r="E2630" s="113">
        <v>0</v>
      </c>
      <c r="F2630" s="138">
        <f>32.6+618.6</f>
        <v>651.20000000000005</v>
      </c>
      <c r="G2630" s="113">
        <v>0</v>
      </c>
      <c r="H2630" s="113">
        <v>0</v>
      </c>
      <c r="I2630" s="3"/>
    </row>
    <row r="2631" spans="1:9" ht="12.75" x14ac:dyDescent="0.2">
      <c r="A2631" s="160"/>
      <c r="B2631" s="255"/>
      <c r="C2631" s="138" t="s">
        <v>504</v>
      </c>
      <c r="D2631" s="138">
        <f t="shared" si="1188"/>
        <v>0</v>
      </c>
      <c r="E2631" s="113">
        <v>0</v>
      </c>
      <c r="F2631" s="113">
        <v>0</v>
      </c>
      <c r="G2631" s="113">
        <v>0</v>
      </c>
      <c r="H2631" s="113">
        <v>0</v>
      </c>
      <c r="I2631" s="3"/>
    </row>
    <row r="2632" spans="1:9" ht="12.75" x14ac:dyDescent="0.2">
      <c r="A2632" s="160"/>
      <c r="B2632" s="255"/>
      <c r="C2632" s="138" t="s">
        <v>505</v>
      </c>
      <c r="D2632" s="138">
        <f t="shared" si="1188"/>
        <v>0</v>
      </c>
      <c r="E2632" s="113">
        <v>0</v>
      </c>
      <c r="F2632" s="113">
        <v>0</v>
      </c>
      <c r="G2632" s="113">
        <v>0</v>
      </c>
      <c r="H2632" s="113">
        <v>0</v>
      </c>
      <c r="I2632" s="3"/>
    </row>
    <row r="2633" spans="1:9" ht="12.75" x14ac:dyDescent="0.2">
      <c r="A2633" s="160"/>
      <c r="B2633" s="255"/>
      <c r="C2633" s="138" t="s">
        <v>506</v>
      </c>
      <c r="D2633" s="138">
        <f t="shared" si="1188"/>
        <v>0</v>
      </c>
      <c r="E2633" s="113">
        <v>0</v>
      </c>
      <c r="F2633" s="113">
        <v>0</v>
      </c>
      <c r="G2633" s="113">
        <v>0</v>
      </c>
      <c r="H2633" s="113">
        <v>0</v>
      </c>
      <c r="I2633" s="3"/>
    </row>
    <row r="2634" spans="1:9" ht="12.75" x14ac:dyDescent="0.2">
      <c r="A2634" s="160"/>
      <c r="B2634" s="259"/>
      <c r="C2634" s="138" t="s">
        <v>507</v>
      </c>
      <c r="D2634" s="138">
        <f t="shared" si="1188"/>
        <v>0</v>
      </c>
      <c r="E2634" s="113">
        <v>0</v>
      </c>
      <c r="F2634" s="113">
        <v>0</v>
      </c>
      <c r="G2634" s="113">
        <v>0</v>
      </c>
      <c r="H2634" s="113">
        <v>0</v>
      </c>
      <c r="I2634" s="3"/>
    </row>
    <row r="2635" spans="1:9" ht="12.75" customHeight="1" x14ac:dyDescent="0.2">
      <c r="A2635" s="160" t="s">
        <v>122</v>
      </c>
      <c r="B2635" s="255" t="s">
        <v>123</v>
      </c>
      <c r="C2635" s="138" t="s">
        <v>502</v>
      </c>
      <c r="D2635" s="10">
        <f>D2636+D2637+D2638+D2639+D2640</f>
        <v>1706.6</v>
      </c>
      <c r="E2635" s="113">
        <v>0</v>
      </c>
      <c r="F2635" s="10">
        <f>F2636+F2637+F2638+F2639+F2640</f>
        <v>1706.6</v>
      </c>
      <c r="G2635" s="113">
        <v>0</v>
      </c>
      <c r="H2635" s="113">
        <v>0</v>
      </c>
      <c r="I2635" s="3"/>
    </row>
    <row r="2636" spans="1:9" ht="12.75" x14ac:dyDescent="0.2">
      <c r="A2636" s="160"/>
      <c r="B2636" s="255"/>
      <c r="C2636" s="138" t="s">
        <v>503</v>
      </c>
      <c r="D2636" s="138">
        <f t="shared" si="1188"/>
        <v>1706.6</v>
      </c>
      <c r="E2636" s="113">
        <v>0</v>
      </c>
      <c r="F2636" s="138">
        <f>85.3+1621.3</f>
        <v>1706.6</v>
      </c>
      <c r="G2636" s="113">
        <v>0</v>
      </c>
      <c r="H2636" s="113">
        <v>0</v>
      </c>
      <c r="I2636" s="3"/>
    </row>
    <row r="2637" spans="1:9" ht="12.75" x14ac:dyDescent="0.2">
      <c r="A2637" s="160"/>
      <c r="B2637" s="255"/>
      <c r="C2637" s="138" t="s">
        <v>504</v>
      </c>
      <c r="D2637" s="138">
        <f t="shared" si="1188"/>
        <v>0</v>
      </c>
      <c r="E2637" s="113">
        <v>0</v>
      </c>
      <c r="F2637" s="113">
        <v>0</v>
      </c>
      <c r="G2637" s="113">
        <v>0</v>
      </c>
      <c r="H2637" s="113">
        <v>0</v>
      </c>
      <c r="I2637" s="3"/>
    </row>
    <row r="2638" spans="1:9" ht="12.75" x14ac:dyDescent="0.2">
      <c r="A2638" s="160"/>
      <c r="B2638" s="255"/>
      <c r="C2638" s="138" t="s">
        <v>505</v>
      </c>
      <c r="D2638" s="138">
        <f t="shared" si="1188"/>
        <v>0</v>
      </c>
      <c r="E2638" s="113">
        <v>0</v>
      </c>
      <c r="F2638" s="113">
        <v>0</v>
      </c>
      <c r="G2638" s="113">
        <v>0</v>
      </c>
      <c r="H2638" s="113">
        <v>0</v>
      </c>
      <c r="I2638" s="3"/>
    </row>
    <row r="2639" spans="1:9" ht="12.75" x14ac:dyDescent="0.2">
      <c r="A2639" s="160"/>
      <c r="B2639" s="255"/>
      <c r="C2639" s="138" t="s">
        <v>506</v>
      </c>
      <c r="D2639" s="138">
        <f t="shared" si="1188"/>
        <v>0</v>
      </c>
      <c r="E2639" s="113">
        <v>0</v>
      </c>
      <c r="F2639" s="113">
        <v>0</v>
      </c>
      <c r="G2639" s="113">
        <v>0</v>
      </c>
      <c r="H2639" s="113">
        <v>0</v>
      </c>
      <c r="I2639" s="3"/>
    </row>
    <row r="2640" spans="1:9" ht="12.75" x14ac:dyDescent="0.2">
      <c r="A2640" s="160"/>
      <c r="B2640" s="255"/>
      <c r="C2640" s="138" t="s">
        <v>507</v>
      </c>
      <c r="D2640" s="138">
        <f t="shared" si="1188"/>
        <v>0</v>
      </c>
      <c r="E2640" s="113">
        <v>0</v>
      </c>
      <c r="F2640" s="113">
        <v>0</v>
      </c>
      <c r="G2640" s="113">
        <v>0</v>
      </c>
      <c r="H2640" s="113">
        <v>0</v>
      </c>
      <c r="I2640" s="3"/>
    </row>
    <row r="2641" spans="1:9" ht="12.75" customHeight="1" x14ac:dyDescent="0.2">
      <c r="A2641" s="160" t="s">
        <v>124</v>
      </c>
      <c r="B2641" s="255" t="s">
        <v>125</v>
      </c>
      <c r="C2641" s="138" t="s">
        <v>502</v>
      </c>
      <c r="D2641" s="10">
        <f>D2642+D2643+D2644+D2645+D2646</f>
        <v>980.4</v>
      </c>
      <c r="E2641" s="113">
        <v>0</v>
      </c>
      <c r="F2641" s="10">
        <f>F2642+F2643+F2644+F2645+F2646</f>
        <v>980.4</v>
      </c>
      <c r="G2641" s="113">
        <v>0</v>
      </c>
      <c r="H2641" s="113">
        <v>0</v>
      </c>
      <c r="I2641" s="3"/>
    </row>
    <row r="2642" spans="1:9" ht="12.75" x14ac:dyDescent="0.2">
      <c r="A2642" s="160"/>
      <c r="B2642" s="255"/>
      <c r="C2642" s="138" t="s">
        <v>503</v>
      </c>
      <c r="D2642" s="138">
        <f t="shared" si="1188"/>
        <v>980.4</v>
      </c>
      <c r="E2642" s="113">
        <v>0</v>
      </c>
      <c r="F2642" s="138">
        <f>49+931.4</f>
        <v>980.4</v>
      </c>
      <c r="G2642" s="113">
        <v>0</v>
      </c>
      <c r="H2642" s="113">
        <v>0</v>
      </c>
      <c r="I2642" s="3"/>
    </row>
    <row r="2643" spans="1:9" ht="12.75" x14ac:dyDescent="0.2">
      <c r="A2643" s="160"/>
      <c r="B2643" s="255"/>
      <c r="C2643" s="138" t="s">
        <v>504</v>
      </c>
      <c r="D2643" s="138">
        <f t="shared" si="1188"/>
        <v>0</v>
      </c>
      <c r="E2643" s="113">
        <v>0</v>
      </c>
      <c r="F2643" s="113">
        <v>0</v>
      </c>
      <c r="G2643" s="113">
        <v>0</v>
      </c>
      <c r="H2643" s="113">
        <v>0</v>
      </c>
      <c r="I2643" s="3"/>
    </row>
    <row r="2644" spans="1:9" ht="12.75" x14ac:dyDescent="0.2">
      <c r="A2644" s="160"/>
      <c r="B2644" s="255"/>
      <c r="C2644" s="138" t="s">
        <v>505</v>
      </c>
      <c r="D2644" s="138">
        <f t="shared" si="1188"/>
        <v>0</v>
      </c>
      <c r="E2644" s="113">
        <v>0</v>
      </c>
      <c r="F2644" s="113">
        <v>0</v>
      </c>
      <c r="G2644" s="113">
        <v>0</v>
      </c>
      <c r="H2644" s="113">
        <v>0</v>
      </c>
      <c r="I2644" s="3"/>
    </row>
    <row r="2645" spans="1:9" ht="12.75" x14ac:dyDescent="0.2">
      <c r="A2645" s="160"/>
      <c r="B2645" s="255"/>
      <c r="C2645" s="138" t="s">
        <v>506</v>
      </c>
      <c r="D2645" s="138">
        <f t="shared" si="1188"/>
        <v>0</v>
      </c>
      <c r="E2645" s="113">
        <v>0</v>
      </c>
      <c r="F2645" s="113">
        <v>0</v>
      </c>
      <c r="G2645" s="113">
        <v>0</v>
      </c>
      <c r="H2645" s="113">
        <v>0</v>
      </c>
      <c r="I2645" s="3"/>
    </row>
    <row r="2646" spans="1:9" ht="15" customHeight="1" x14ac:dyDescent="0.2">
      <c r="A2646" s="160"/>
      <c r="B2646" s="255"/>
      <c r="C2646" s="138" t="s">
        <v>507</v>
      </c>
      <c r="D2646" s="138">
        <f t="shared" si="1188"/>
        <v>0</v>
      </c>
      <c r="E2646" s="113">
        <v>0</v>
      </c>
      <c r="F2646" s="113">
        <v>0</v>
      </c>
      <c r="G2646" s="113">
        <v>0</v>
      </c>
      <c r="H2646" s="113">
        <v>0</v>
      </c>
      <c r="I2646" s="3"/>
    </row>
    <row r="2647" spans="1:9" ht="12.75" customHeight="1" x14ac:dyDescent="0.2">
      <c r="A2647" s="160" t="s">
        <v>126</v>
      </c>
      <c r="B2647" s="255" t="s">
        <v>127</v>
      </c>
      <c r="C2647" s="10" t="s">
        <v>502</v>
      </c>
      <c r="D2647" s="10">
        <f>D2648+D2649+D2650+D2651+D2652</f>
        <v>2532.6999999999998</v>
      </c>
      <c r="E2647" s="113">
        <v>0</v>
      </c>
      <c r="F2647" s="10">
        <f>F2648+F2649+F2650+F2651+F2652</f>
        <v>0</v>
      </c>
      <c r="G2647" s="113">
        <v>0</v>
      </c>
      <c r="H2647" s="10">
        <f>H2648+H2649+H2650+H2651+H2652</f>
        <v>2532.6999999999998</v>
      </c>
      <c r="I2647" s="3"/>
    </row>
    <row r="2648" spans="1:9" ht="12.75" x14ac:dyDescent="0.2">
      <c r="A2648" s="160"/>
      <c r="B2648" s="255"/>
      <c r="C2648" s="138" t="s">
        <v>503</v>
      </c>
      <c r="D2648" s="138">
        <f t="shared" si="1188"/>
        <v>2532.6999999999998</v>
      </c>
      <c r="E2648" s="113">
        <v>0</v>
      </c>
      <c r="F2648" s="113">
        <v>0</v>
      </c>
      <c r="G2648" s="113">
        <v>0</v>
      </c>
      <c r="H2648" s="113">
        <f>2532.7</f>
        <v>2532.6999999999998</v>
      </c>
      <c r="I2648" s="3"/>
    </row>
    <row r="2649" spans="1:9" ht="12.75" x14ac:dyDescent="0.2">
      <c r="A2649" s="160"/>
      <c r="B2649" s="255"/>
      <c r="C2649" s="138" t="s">
        <v>504</v>
      </c>
      <c r="D2649" s="138">
        <f t="shared" si="1188"/>
        <v>0</v>
      </c>
      <c r="E2649" s="113">
        <v>0</v>
      </c>
      <c r="F2649" s="113">
        <v>0</v>
      </c>
      <c r="G2649" s="113">
        <v>0</v>
      </c>
      <c r="H2649" s="113">
        <v>0</v>
      </c>
      <c r="I2649" s="3"/>
    </row>
    <row r="2650" spans="1:9" ht="12.75" x14ac:dyDescent="0.2">
      <c r="A2650" s="160"/>
      <c r="B2650" s="255"/>
      <c r="C2650" s="138" t="s">
        <v>505</v>
      </c>
      <c r="D2650" s="138">
        <f t="shared" si="1188"/>
        <v>0</v>
      </c>
      <c r="E2650" s="113">
        <v>0</v>
      </c>
      <c r="F2650" s="113">
        <v>0</v>
      </c>
      <c r="G2650" s="113">
        <v>0</v>
      </c>
      <c r="H2650" s="113">
        <v>0</v>
      </c>
      <c r="I2650" s="3"/>
    </row>
    <row r="2651" spans="1:9" ht="12.75" x14ac:dyDescent="0.2">
      <c r="A2651" s="160"/>
      <c r="B2651" s="255"/>
      <c r="C2651" s="138" t="s">
        <v>506</v>
      </c>
      <c r="D2651" s="138">
        <f t="shared" si="1188"/>
        <v>0</v>
      </c>
      <c r="E2651" s="113">
        <v>0</v>
      </c>
      <c r="F2651" s="113">
        <v>0</v>
      </c>
      <c r="G2651" s="113">
        <v>0</v>
      </c>
      <c r="H2651" s="113">
        <v>0</v>
      </c>
      <c r="I2651" s="3"/>
    </row>
    <row r="2652" spans="1:9" ht="12.75" x14ac:dyDescent="0.2">
      <c r="A2652" s="160"/>
      <c r="B2652" s="259"/>
      <c r="C2652" s="138" t="s">
        <v>507</v>
      </c>
      <c r="D2652" s="138">
        <f t="shared" si="1188"/>
        <v>0</v>
      </c>
      <c r="E2652" s="113">
        <v>0</v>
      </c>
      <c r="F2652" s="113">
        <v>0</v>
      </c>
      <c r="G2652" s="113">
        <v>0</v>
      </c>
      <c r="H2652" s="113">
        <v>0</v>
      </c>
      <c r="I2652" s="3"/>
    </row>
    <row r="2653" spans="1:9" ht="12.75" customHeight="1" x14ac:dyDescent="0.2">
      <c r="A2653" s="160" t="s">
        <v>128</v>
      </c>
      <c r="B2653" s="255" t="s">
        <v>129</v>
      </c>
      <c r="C2653" s="10" t="s">
        <v>502</v>
      </c>
      <c r="D2653" s="10">
        <f>D2654+D2655+D2656+D2657+D2658</f>
        <v>396.8</v>
      </c>
      <c r="E2653" s="113">
        <v>0</v>
      </c>
      <c r="F2653" s="10">
        <f>F2654+F2655+F2656+F2657+F2658</f>
        <v>396.8</v>
      </c>
      <c r="G2653" s="113">
        <v>0</v>
      </c>
      <c r="H2653" s="113">
        <v>0</v>
      </c>
      <c r="I2653" s="3"/>
    </row>
    <row r="2654" spans="1:9" ht="12.75" x14ac:dyDescent="0.2">
      <c r="A2654" s="160"/>
      <c r="B2654" s="255"/>
      <c r="C2654" s="138" t="s">
        <v>503</v>
      </c>
      <c r="D2654" s="138">
        <f t="shared" si="1188"/>
        <v>396.8</v>
      </c>
      <c r="E2654" s="113">
        <v>0</v>
      </c>
      <c r="F2654" s="138">
        <f>19.8+377</f>
        <v>396.8</v>
      </c>
      <c r="G2654" s="113">
        <v>0</v>
      </c>
      <c r="H2654" s="113">
        <v>0</v>
      </c>
      <c r="I2654" s="3"/>
    </row>
    <row r="2655" spans="1:9" ht="12.75" x14ac:dyDescent="0.2">
      <c r="A2655" s="160"/>
      <c r="B2655" s="255"/>
      <c r="C2655" s="138" t="s">
        <v>504</v>
      </c>
      <c r="D2655" s="138">
        <f t="shared" si="1188"/>
        <v>0</v>
      </c>
      <c r="E2655" s="113">
        <v>0</v>
      </c>
      <c r="F2655" s="113">
        <v>0</v>
      </c>
      <c r="G2655" s="113">
        <v>0</v>
      </c>
      <c r="H2655" s="113">
        <v>0</v>
      </c>
      <c r="I2655" s="3"/>
    </row>
    <row r="2656" spans="1:9" ht="12.75" x14ac:dyDescent="0.2">
      <c r="A2656" s="160"/>
      <c r="B2656" s="255"/>
      <c r="C2656" s="138" t="s">
        <v>505</v>
      </c>
      <c r="D2656" s="138">
        <f t="shared" si="1188"/>
        <v>0</v>
      </c>
      <c r="E2656" s="113">
        <v>0</v>
      </c>
      <c r="F2656" s="113">
        <v>0</v>
      </c>
      <c r="G2656" s="113">
        <v>0</v>
      </c>
      <c r="H2656" s="113">
        <v>0</v>
      </c>
      <c r="I2656" s="3"/>
    </row>
    <row r="2657" spans="1:9" ht="12.75" x14ac:dyDescent="0.2">
      <c r="A2657" s="160"/>
      <c r="B2657" s="255"/>
      <c r="C2657" s="138" t="s">
        <v>506</v>
      </c>
      <c r="D2657" s="138">
        <f t="shared" si="1188"/>
        <v>0</v>
      </c>
      <c r="E2657" s="113">
        <v>0</v>
      </c>
      <c r="F2657" s="113">
        <v>0</v>
      </c>
      <c r="G2657" s="113">
        <v>0</v>
      </c>
      <c r="H2657" s="113">
        <v>0</v>
      </c>
      <c r="I2657" s="3"/>
    </row>
    <row r="2658" spans="1:9" ht="12.75" x14ac:dyDescent="0.2">
      <c r="A2658" s="160"/>
      <c r="B2658" s="255"/>
      <c r="C2658" s="138" t="s">
        <v>507</v>
      </c>
      <c r="D2658" s="138">
        <f t="shared" si="1188"/>
        <v>0</v>
      </c>
      <c r="E2658" s="113">
        <v>0</v>
      </c>
      <c r="F2658" s="113">
        <v>0</v>
      </c>
      <c r="G2658" s="113">
        <v>0</v>
      </c>
      <c r="H2658" s="113">
        <v>0</v>
      </c>
      <c r="I2658" s="3"/>
    </row>
    <row r="2659" spans="1:9" ht="12.75" customHeight="1" x14ac:dyDescent="0.2">
      <c r="A2659" s="160" t="s">
        <v>130</v>
      </c>
      <c r="B2659" s="255" t="s">
        <v>131</v>
      </c>
      <c r="C2659" s="10" t="s">
        <v>502</v>
      </c>
      <c r="D2659" s="10">
        <f>D2660+D2661+D2662+D2663+D2664</f>
        <v>966.19999999999993</v>
      </c>
      <c r="E2659" s="113">
        <v>0</v>
      </c>
      <c r="F2659" s="10">
        <f>F2660+F2661+F2662+F2663+F2664</f>
        <v>966.19999999999993</v>
      </c>
      <c r="G2659" s="113">
        <v>0</v>
      </c>
      <c r="H2659" s="113">
        <v>0</v>
      </c>
      <c r="I2659" s="3"/>
    </row>
    <row r="2660" spans="1:9" ht="12.75" x14ac:dyDescent="0.2">
      <c r="A2660" s="160"/>
      <c r="B2660" s="255"/>
      <c r="C2660" s="138" t="s">
        <v>503</v>
      </c>
      <c r="D2660" s="138">
        <f t="shared" ref="D2660:D2723" si="1189">E2660+F2660+G2660+H2660</f>
        <v>966.19999999999993</v>
      </c>
      <c r="E2660" s="113">
        <v>0</v>
      </c>
      <c r="F2660" s="138">
        <f>48.3+917.9</f>
        <v>966.19999999999993</v>
      </c>
      <c r="G2660" s="113">
        <v>0</v>
      </c>
      <c r="H2660" s="113">
        <v>0</v>
      </c>
      <c r="I2660" s="3"/>
    </row>
    <row r="2661" spans="1:9" ht="12.75" x14ac:dyDescent="0.2">
      <c r="A2661" s="160"/>
      <c r="B2661" s="255"/>
      <c r="C2661" s="138" t="s">
        <v>504</v>
      </c>
      <c r="D2661" s="138">
        <f t="shared" si="1189"/>
        <v>0</v>
      </c>
      <c r="E2661" s="113">
        <v>0</v>
      </c>
      <c r="F2661" s="113">
        <v>0</v>
      </c>
      <c r="G2661" s="113">
        <v>0</v>
      </c>
      <c r="H2661" s="113">
        <v>0</v>
      </c>
      <c r="I2661" s="3"/>
    </row>
    <row r="2662" spans="1:9" ht="12.75" x14ac:dyDescent="0.2">
      <c r="A2662" s="160"/>
      <c r="B2662" s="255"/>
      <c r="C2662" s="138" t="s">
        <v>505</v>
      </c>
      <c r="D2662" s="138">
        <f t="shared" si="1189"/>
        <v>0</v>
      </c>
      <c r="E2662" s="113">
        <v>0</v>
      </c>
      <c r="F2662" s="113">
        <v>0</v>
      </c>
      <c r="G2662" s="113">
        <v>0</v>
      </c>
      <c r="H2662" s="113">
        <v>0</v>
      </c>
      <c r="I2662" s="3"/>
    </row>
    <row r="2663" spans="1:9" ht="12.75" x14ac:dyDescent="0.2">
      <c r="A2663" s="160"/>
      <c r="B2663" s="255"/>
      <c r="C2663" s="138" t="s">
        <v>506</v>
      </c>
      <c r="D2663" s="138">
        <f t="shared" si="1189"/>
        <v>0</v>
      </c>
      <c r="E2663" s="113">
        <v>0</v>
      </c>
      <c r="F2663" s="113">
        <v>0</v>
      </c>
      <c r="G2663" s="113">
        <v>0</v>
      </c>
      <c r="H2663" s="113">
        <v>0</v>
      </c>
      <c r="I2663" s="3"/>
    </row>
    <row r="2664" spans="1:9" ht="12.75" x14ac:dyDescent="0.2">
      <c r="A2664" s="160"/>
      <c r="B2664" s="255"/>
      <c r="C2664" s="138" t="s">
        <v>507</v>
      </c>
      <c r="D2664" s="138">
        <f t="shared" si="1189"/>
        <v>0</v>
      </c>
      <c r="E2664" s="113">
        <v>0</v>
      </c>
      <c r="F2664" s="113">
        <v>0</v>
      </c>
      <c r="G2664" s="113">
        <v>0</v>
      </c>
      <c r="H2664" s="113">
        <v>0</v>
      </c>
      <c r="I2664" s="3"/>
    </row>
    <row r="2665" spans="1:9" ht="12.75" customHeight="1" x14ac:dyDescent="0.2">
      <c r="A2665" s="160" t="s">
        <v>132</v>
      </c>
      <c r="B2665" s="255" t="s">
        <v>133</v>
      </c>
      <c r="C2665" s="10" t="s">
        <v>502</v>
      </c>
      <c r="D2665" s="10">
        <f>D2666+D2667+D2668+D2669+D2670</f>
        <v>896.8</v>
      </c>
      <c r="E2665" s="113">
        <v>0</v>
      </c>
      <c r="F2665" s="10">
        <f>F2666+F2667+F2668+F2669+F2670</f>
        <v>896.8</v>
      </c>
      <c r="G2665" s="113">
        <v>0</v>
      </c>
      <c r="H2665" s="113">
        <v>0</v>
      </c>
      <c r="I2665" s="3"/>
    </row>
    <row r="2666" spans="1:9" ht="12.75" x14ac:dyDescent="0.2">
      <c r="A2666" s="160"/>
      <c r="B2666" s="255"/>
      <c r="C2666" s="138" t="s">
        <v>503</v>
      </c>
      <c r="D2666" s="138">
        <f t="shared" si="1189"/>
        <v>896.8</v>
      </c>
      <c r="E2666" s="113">
        <v>0</v>
      </c>
      <c r="F2666" s="138">
        <f>44.8+852</f>
        <v>896.8</v>
      </c>
      <c r="G2666" s="113">
        <v>0</v>
      </c>
      <c r="H2666" s="113">
        <v>0</v>
      </c>
      <c r="I2666" s="3"/>
    </row>
    <row r="2667" spans="1:9" ht="12.75" x14ac:dyDescent="0.2">
      <c r="A2667" s="160"/>
      <c r="B2667" s="255"/>
      <c r="C2667" s="138" t="s">
        <v>504</v>
      </c>
      <c r="D2667" s="138">
        <f t="shared" si="1189"/>
        <v>0</v>
      </c>
      <c r="E2667" s="113">
        <v>0</v>
      </c>
      <c r="F2667" s="113">
        <v>0</v>
      </c>
      <c r="G2667" s="113">
        <v>0</v>
      </c>
      <c r="H2667" s="113">
        <v>0</v>
      </c>
      <c r="I2667" s="3"/>
    </row>
    <row r="2668" spans="1:9" ht="12.75" x14ac:dyDescent="0.2">
      <c r="A2668" s="160"/>
      <c r="B2668" s="255"/>
      <c r="C2668" s="138" t="s">
        <v>505</v>
      </c>
      <c r="D2668" s="138">
        <f t="shared" si="1189"/>
        <v>0</v>
      </c>
      <c r="E2668" s="113">
        <v>0</v>
      </c>
      <c r="F2668" s="113">
        <v>0</v>
      </c>
      <c r="G2668" s="113">
        <v>0</v>
      </c>
      <c r="H2668" s="113">
        <v>0</v>
      </c>
      <c r="I2668" s="3"/>
    </row>
    <row r="2669" spans="1:9" ht="12.75" x14ac:dyDescent="0.2">
      <c r="A2669" s="160"/>
      <c r="B2669" s="255"/>
      <c r="C2669" s="138" t="s">
        <v>506</v>
      </c>
      <c r="D2669" s="138">
        <f t="shared" si="1189"/>
        <v>0</v>
      </c>
      <c r="E2669" s="113">
        <v>0</v>
      </c>
      <c r="F2669" s="113">
        <v>0</v>
      </c>
      <c r="G2669" s="113">
        <v>0</v>
      </c>
      <c r="H2669" s="113">
        <v>0</v>
      </c>
      <c r="I2669" s="3"/>
    </row>
    <row r="2670" spans="1:9" ht="12.75" x14ac:dyDescent="0.2">
      <c r="A2670" s="160"/>
      <c r="B2670" s="259"/>
      <c r="C2670" s="138" t="s">
        <v>507</v>
      </c>
      <c r="D2670" s="138">
        <f t="shared" si="1189"/>
        <v>0</v>
      </c>
      <c r="E2670" s="113">
        <v>0</v>
      </c>
      <c r="F2670" s="113">
        <v>0</v>
      </c>
      <c r="G2670" s="113">
        <v>0</v>
      </c>
      <c r="H2670" s="113">
        <v>0</v>
      </c>
      <c r="I2670" s="3"/>
    </row>
    <row r="2671" spans="1:9" ht="12.75" customHeight="1" x14ac:dyDescent="0.2">
      <c r="A2671" s="160" t="s">
        <v>134</v>
      </c>
      <c r="B2671" s="255" t="s">
        <v>135</v>
      </c>
      <c r="C2671" s="10" t="s">
        <v>502</v>
      </c>
      <c r="D2671" s="10">
        <f>D2672+D2673+D2674+D2675+D2676</f>
        <v>640.1</v>
      </c>
      <c r="E2671" s="113">
        <v>0</v>
      </c>
      <c r="F2671" s="10">
        <f>F2672+F2673+F2674+F2675+F2676</f>
        <v>640.1</v>
      </c>
      <c r="G2671" s="113">
        <v>0</v>
      </c>
      <c r="H2671" s="113">
        <v>0</v>
      </c>
      <c r="I2671" s="3"/>
    </row>
    <row r="2672" spans="1:9" ht="12.75" x14ac:dyDescent="0.2">
      <c r="A2672" s="160"/>
      <c r="B2672" s="255"/>
      <c r="C2672" s="138" t="s">
        <v>503</v>
      </c>
      <c r="D2672" s="138">
        <f t="shared" si="1189"/>
        <v>640.1</v>
      </c>
      <c r="E2672" s="113">
        <v>0</v>
      </c>
      <c r="F2672" s="138">
        <f>32+608.1</f>
        <v>640.1</v>
      </c>
      <c r="G2672" s="113">
        <v>0</v>
      </c>
      <c r="H2672" s="113">
        <v>0</v>
      </c>
      <c r="I2672" s="3"/>
    </row>
    <row r="2673" spans="1:9" ht="12.75" x14ac:dyDescent="0.2">
      <c r="A2673" s="160"/>
      <c r="B2673" s="255"/>
      <c r="C2673" s="138" t="s">
        <v>504</v>
      </c>
      <c r="D2673" s="138">
        <f t="shared" si="1189"/>
        <v>0</v>
      </c>
      <c r="E2673" s="113">
        <v>0</v>
      </c>
      <c r="F2673" s="113">
        <v>0</v>
      </c>
      <c r="G2673" s="113">
        <v>0</v>
      </c>
      <c r="H2673" s="113">
        <v>0</v>
      </c>
      <c r="I2673" s="3"/>
    </row>
    <row r="2674" spans="1:9" ht="12.75" x14ac:dyDescent="0.2">
      <c r="A2674" s="160"/>
      <c r="B2674" s="255"/>
      <c r="C2674" s="138" t="s">
        <v>505</v>
      </c>
      <c r="D2674" s="138">
        <f t="shared" si="1189"/>
        <v>0</v>
      </c>
      <c r="E2674" s="113">
        <v>0</v>
      </c>
      <c r="F2674" s="113">
        <v>0</v>
      </c>
      <c r="G2674" s="113">
        <v>0</v>
      </c>
      <c r="H2674" s="113">
        <v>0</v>
      </c>
      <c r="I2674" s="3"/>
    </row>
    <row r="2675" spans="1:9" ht="12.75" x14ac:dyDescent="0.2">
      <c r="A2675" s="160"/>
      <c r="B2675" s="255"/>
      <c r="C2675" s="138" t="s">
        <v>506</v>
      </c>
      <c r="D2675" s="138">
        <f t="shared" si="1189"/>
        <v>0</v>
      </c>
      <c r="E2675" s="113">
        <v>0</v>
      </c>
      <c r="F2675" s="113">
        <v>0</v>
      </c>
      <c r="G2675" s="113">
        <v>0</v>
      </c>
      <c r="H2675" s="113">
        <v>0</v>
      </c>
      <c r="I2675" s="3"/>
    </row>
    <row r="2676" spans="1:9" ht="12.75" x14ac:dyDescent="0.2">
      <c r="A2676" s="160"/>
      <c r="B2676" s="255"/>
      <c r="C2676" s="138" t="s">
        <v>507</v>
      </c>
      <c r="D2676" s="138">
        <f t="shared" si="1189"/>
        <v>0</v>
      </c>
      <c r="E2676" s="113">
        <v>0</v>
      </c>
      <c r="F2676" s="113">
        <v>0</v>
      </c>
      <c r="G2676" s="113">
        <v>0</v>
      </c>
      <c r="H2676" s="113">
        <v>0</v>
      </c>
      <c r="I2676" s="3"/>
    </row>
    <row r="2677" spans="1:9" ht="12.75" customHeight="1" x14ac:dyDescent="0.2">
      <c r="A2677" s="160" t="s">
        <v>136</v>
      </c>
      <c r="B2677" s="255" t="s">
        <v>566</v>
      </c>
      <c r="C2677" s="10" t="s">
        <v>502</v>
      </c>
      <c r="D2677" s="10">
        <f>D2678+D2679+D2680+D2681+D2682</f>
        <v>2170</v>
      </c>
      <c r="E2677" s="113">
        <v>0</v>
      </c>
      <c r="F2677" s="10">
        <f>F2678+F2679+F2680+F2681+F2682</f>
        <v>2170</v>
      </c>
      <c r="G2677" s="113">
        <v>0</v>
      </c>
      <c r="H2677" s="113">
        <v>0</v>
      </c>
      <c r="I2677" s="3"/>
    </row>
    <row r="2678" spans="1:9" ht="12.75" x14ac:dyDescent="0.2">
      <c r="A2678" s="160"/>
      <c r="B2678" s="255"/>
      <c r="C2678" s="138" t="s">
        <v>503</v>
      </c>
      <c r="D2678" s="138">
        <f t="shared" si="1189"/>
        <v>2170</v>
      </c>
      <c r="E2678" s="113">
        <v>0</v>
      </c>
      <c r="F2678" s="138">
        <f>108.5+2061.5</f>
        <v>2170</v>
      </c>
      <c r="G2678" s="113">
        <v>0</v>
      </c>
      <c r="H2678" s="113">
        <v>0</v>
      </c>
      <c r="I2678" s="3"/>
    </row>
    <row r="2679" spans="1:9" ht="12.75" x14ac:dyDescent="0.2">
      <c r="A2679" s="160"/>
      <c r="B2679" s="255"/>
      <c r="C2679" s="138" t="s">
        <v>504</v>
      </c>
      <c r="D2679" s="138">
        <f t="shared" si="1189"/>
        <v>0</v>
      </c>
      <c r="E2679" s="113">
        <v>0</v>
      </c>
      <c r="F2679" s="113">
        <v>0</v>
      </c>
      <c r="G2679" s="113">
        <v>0</v>
      </c>
      <c r="H2679" s="113">
        <v>0</v>
      </c>
      <c r="I2679" s="3"/>
    </row>
    <row r="2680" spans="1:9" ht="12.75" x14ac:dyDescent="0.2">
      <c r="A2680" s="160"/>
      <c r="B2680" s="255"/>
      <c r="C2680" s="138" t="s">
        <v>505</v>
      </c>
      <c r="D2680" s="138">
        <f t="shared" si="1189"/>
        <v>0</v>
      </c>
      <c r="E2680" s="113">
        <v>0</v>
      </c>
      <c r="F2680" s="113">
        <v>0</v>
      </c>
      <c r="G2680" s="113">
        <v>0</v>
      </c>
      <c r="H2680" s="113">
        <v>0</v>
      </c>
      <c r="I2680" s="3"/>
    </row>
    <row r="2681" spans="1:9" ht="12.75" x14ac:dyDescent="0.2">
      <c r="A2681" s="160"/>
      <c r="B2681" s="255"/>
      <c r="C2681" s="138" t="s">
        <v>506</v>
      </c>
      <c r="D2681" s="138">
        <f t="shared" si="1189"/>
        <v>0</v>
      </c>
      <c r="E2681" s="113">
        <v>0</v>
      </c>
      <c r="F2681" s="113">
        <v>0</v>
      </c>
      <c r="G2681" s="113">
        <v>0</v>
      </c>
      <c r="H2681" s="113">
        <v>0</v>
      </c>
      <c r="I2681" s="3"/>
    </row>
    <row r="2682" spans="1:9" ht="12.75" x14ac:dyDescent="0.2">
      <c r="A2682" s="160"/>
      <c r="B2682" s="255"/>
      <c r="C2682" s="138" t="s">
        <v>507</v>
      </c>
      <c r="D2682" s="138">
        <f t="shared" si="1189"/>
        <v>0</v>
      </c>
      <c r="E2682" s="113">
        <v>0</v>
      </c>
      <c r="F2682" s="113">
        <v>0</v>
      </c>
      <c r="G2682" s="113">
        <v>0</v>
      </c>
      <c r="H2682" s="113">
        <v>0</v>
      </c>
      <c r="I2682" s="3"/>
    </row>
    <row r="2683" spans="1:9" ht="12.75" customHeight="1" x14ac:dyDescent="0.2">
      <c r="A2683" s="160" t="s">
        <v>567</v>
      </c>
      <c r="B2683" s="255" t="s">
        <v>568</v>
      </c>
      <c r="C2683" s="10" t="s">
        <v>502</v>
      </c>
      <c r="D2683" s="10">
        <f>D2684+D2685+D2686+D2687+D2688</f>
        <v>2982</v>
      </c>
      <c r="E2683" s="113">
        <v>0</v>
      </c>
      <c r="F2683" s="10">
        <f>F2684+F2685+F2686+F2687+F2688</f>
        <v>2982</v>
      </c>
      <c r="G2683" s="113">
        <v>0</v>
      </c>
      <c r="H2683" s="113">
        <v>0</v>
      </c>
      <c r="I2683" s="3"/>
    </row>
    <row r="2684" spans="1:9" ht="12.75" x14ac:dyDescent="0.2">
      <c r="A2684" s="160"/>
      <c r="B2684" s="255"/>
      <c r="C2684" s="138" t="s">
        <v>503</v>
      </c>
      <c r="D2684" s="138">
        <f t="shared" si="1189"/>
        <v>2982</v>
      </c>
      <c r="E2684" s="113">
        <v>0</v>
      </c>
      <c r="F2684" s="138">
        <f>149.1+2832.9</f>
        <v>2982</v>
      </c>
      <c r="G2684" s="113">
        <v>0</v>
      </c>
      <c r="H2684" s="113">
        <v>0</v>
      </c>
      <c r="I2684" s="3"/>
    </row>
    <row r="2685" spans="1:9" ht="12.75" x14ac:dyDescent="0.2">
      <c r="A2685" s="160"/>
      <c r="B2685" s="255"/>
      <c r="C2685" s="138" t="s">
        <v>504</v>
      </c>
      <c r="D2685" s="138">
        <f t="shared" si="1189"/>
        <v>0</v>
      </c>
      <c r="E2685" s="113">
        <v>0</v>
      </c>
      <c r="F2685" s="113">
        <v>0</v>
      </c>
      <c r="G2685" s="113">
        <v>0</v>
      </c>
      <c r="H2685" s="113">
        <v>0</v>
      </c>
      <c r="I2685" s="3"/>
    </row>
    <row r="2686" spans="1:9" ht="12.75" x14ac:dyDescent="0.2">
      <c r="A2686" s="160"/>
      <c r="B2686" s="255"/>
      <c r="C2686" s="138" t="s">
        <v>505</v>
      </c>
      <c r="D2686" s="138">
        <f t="shared" si="1189"/>
        <v>0</v>
      </c>
      <c r="E2686" s="113">
        <v>0</v>
      </c>
      <c r="F2686" s="113">
        <v>0</v>
      </c>
      <c r="G2686" s="113">
        <v>0</v>
      </c>
      <c r="H2686" s="113">
        <v>0</v>
      </c>
      <c r="I2686" s="3"/>
    </row>
    <row r="2687" spans="1:9" ht="12.75" x14ac:dyDescent="0.2">
      <c r="A2687" s="160"/>
      <c r="B2687" s="255"/>
      <c r="C2687" s="138" t="s">
        <v>506</v>
      </c>
      <c r="D2687" s="138">
        <f t="shared" si="1189"/>
        <v>0</v>
      </c>
      <c r="E2687" s="113">
        <v>0</v>
      </c>
      <c r="F2687" s="113">
        <v>0</v>
      </c>
      <c r="G2687" s="113">
        <v>0</v>
      </c>
      <c r="H2687" s="113">
        <v>0</v>
      </c>
      <c r="I2687" s="3"/>
    </row>
    <row r="2688" spans="1:9" ht="12.75" x14ac:dyDescent="0.2">
      <c r="A2688" s="160"/>
      <c r="B2688" s="259"/>
      <c r="C2688" s="138" t="s">
        <v>507</v>
      </c>
      <c r="D2688" s="138">
        <f t="shared" si="1189"/>
        <v>0</v>
      </c>
      <c r="E2688" s="113">
        <v>0</v>
      </c>
      <c r="F2688" s="113">
        <v>0</v>
      </c>
      <c r="G2688" s="113">
        <v>0</v>
      </c>
      <c r="H2688" s="113">
        <v>0</v>
      </c>
      <c r="I2688" s="3"/>
    </row>
    <row r="2689" spans="1:9" ht="12.75" customHeight="1" x14ac:dyDescent="0.2">
      <c r="A2689" s="160" t="s">
        <v>569</v>
      </c>
      <c r="B2689" s="255" t="s">
        <v>570</v>
      </c>
      <c r="C2689" s="10" t="s">
        <v>502</v>
      </c>
      <c r="D2689" s="10">
        <f>D2690+D2691+D2692+D2693+D2694</f>
        <v>1456</v>
      </c>
      <c r="E2689" s="113">
        <v>0</v>
      </c>
      <c r="F2689" s="10">
        <f>F2690+F2691+F2692+F2693+F2694</f>
        <v>1456</v>
      </c>
      <c r="G2689" s="113">
        <v>0</v>
      </c>
      <c r="H2689" s="113">
        <v>0</v>
      </c>
      <c r="I2689" s="3"/>
    </row>
    <row r="2690" spans="1:9" ht="12.75" x14ac:dyDescent="0.2">
      <c r="A2690" s="160"/>
      <c r="B2690" s="255"/>
      <c r="C2690" s="138" t="s">
        <v>503</v>
      </c>
      <c r="D2690" s="138">
        <f t="shared" si="1189"/>
        <v>1456</v>
      </c>
      <c r="E2690" s="113">
        <v>0</v>
      </c>
      <c r="F2690" s="138">
        <f>72.8+1383.2</f>
        <v>1456</v>
      </c>
      <c r="G2690" s="113">
        <v>0</v>
      </c>
      <c r="H2690" s="113">
        <v>0</v>
      </c>
      <c r="I2690" s="3"/>
    </row>
    <row r="2691" spans="1:9" ht="12.75" x14ac:dyDescent="0.2">
      <c r="A2691" s="160"/>
      <c r="B2691" s="255"/>
      <c r="C2691" s="138" t="s">
        <v>504</v>
      </c>
      <c r="D2691" s="138">
        <f t="shared" si="1189"/>
        <v>0</v>
      </c>
      <c r="E2691" s="113">
        <v>0</v>
      </c>
      <c r="F2691" s="113">
        <v>0</v>
      </c>
      <c r="G2691" s="113">
        <v>0</v>
      </c>
      <c r="H2691" s="113">
        <v>0</v>
      </c>
      <c r="I2691" s="3"/>
    </row>
    <row r="2692" spans="1:9" ht="12.75" x14ac:dyDescent="0.2">
      <c r="A2692" s="160"/>
      <c r="B2692" s="255"/>
      <c r="C2692" s="138" t="s">
        <v>505</v>
      </c>
      <c r="D2692" s="138">
        <f t="shared" si="1189"/>
        <v>0</v>
      </c>
      <c r="E2692" s="113">
        <v>0</v>
      </c>
      <c r="F2692" s="113">
        <v>0</v>
      </c>
      <c r="G2692" s="113">
        <v>0</v>
      </c>
      <c r="H2692" s="113">
        <v>0</v>
      </c>
      <c r="I2692" s="3"/>
    </row>
    <row r="2693" spans="1:9" ht="12.75" x14ac:dyDescent="0.2">
      <c r="A2693" s="160"/>
      <c r="B2693" s="255"/>
      <c r="C2693" s="138" t="s">
        <v>506</v>
      </c>
      <c r="D2693" s="138">
        <f t="shared" si="1189"/>
        <v>0</v>
      </c>
      <c r="E2693" s="113">
        <v>0</v>
      </c>
      <c r="F2693" s="113">
        <v>0</v>
      </c>
      <c r="G2693" s="113">
        <v>0</v>
      </c>
      <c r="H2693" s="113">
        <v>0</v>
      </c>
      <c r="I2693" s="3"/>
    </row>
    <row r="2694" spans="1:9" ht="12.75" x14ac:dyDescent="0.2">
      <c r="A2694" s="160"/>
      <c r="B2694" s="255"/>
      <c r="C2694" s="138" t="s">
        <v>507</v>
      </c>
      <c r="D2694" s="138">
        <f t="shared" si="1189"/>
        <v>0</v>
      </c>
      <c r="E2694" s="113">
        <v>0</v>
      </c>
      <c r="F2694" s="113">
        <v>0</v>
      </c>
      <c r="G2694" s="113">
        <v>0</v>
      </c>
      <c r="H2694" s="113">
        <v>0</v>
      </c>
      <c r="I2694" s="3"/>
    </row>
    <row r="2695" spans="1:9" ht="12.75" customHeight="1" x14ac:dyDescent="0.2">
      <c r="A2695" s="160" t="s">
        <v>571</v>
      </c>
      <c r="B2695" s="255" t="s">
        <v>572</v>
      </c>
      <c r="C2695" s="10" t="s">
        <v>502</v>
      </c>
      <c r="D2695" s="10">
        <f>D2696+D2697+D2698+D2699+D2700</f>
        <v>2655</v>
      </c>
      <c r="E2695" s="113">
        <v>0</v>
      </c>
      <c r="F2695" s="10">
        <f>F2696+F2697+F2698+F2699+F2700</f>
        <v>2655</v>
      </c>
      <c r="G2695" s="113">
        <v>0</v>
      </c>
      <c r="H2695" s="113">
        <v>0</v>
      </c>
      <c r="I2695" s="3"/>
    </row>
    <row r="2696" spans="1:9" ht="12.75" x14ac:dyDescent="0.2">
      <c r="A2696" s="160"/>
      <c r="B2696" s="255"/>
      <c r="C2696" s="138" t="s">
        <v>503</v>
      </c>
      <c r="D2696" s="138">
        <f t="shared" si="1189"/>
        <v>2655</v>
      </c>
      <c r="E2696" s="113">
        <v>0</v>
      </c>
      <c r="F2696" s="138">
        <f>132.8+2522.2</f>
        <v>2655</v>
      </c>
      <c r="G2696" s="113">
        <v>0</v>
      </c>
      <c r="H2696" s="113">
        <v>0</v>
      </c>
      <c r="I2696" s="3"/>
    </row>
    <row r="2697" spans="1:9" ht="12.75" x14ac:dyDescent="0.2">
      <c r="A2697" s="160"/>
      <c r="B2697" s="255"/>
      <c r="C2697" s="138" t="s">
        <v>504</v>
      </c>
      <c r="D2697" s="138">
        <f t="shared" si="1189"/>
        <v>0</v>
      </c>
      <c r="E2697" s="113">
        <v>0</v>
      </c>
      <c r="F2697" s="113">
        <v>0</v>
      </c>
      <c r="G2697" s="113">
        <v>0</v>
      </c>
      <c r="H2697" s="113">
        <v>0</v>
      </c>
      <c r="I2697" s="3"/>
    </row>
    <row r="2698" spans="1:9" ht="12.75" x14ac:dyDescent="0.2">
      <c r="A2698" s="160"/>
      <c r="B2698" s="255"/>
      <c r="C2698" s="138" t="s">
        <v>505</v>
      </c>
      <c r="D2698" s="138">
        <f t="shared" si="1189"/>
        <v>0</v>
      </c>
      <c r="E2698" s="113">
        <v>0</v>
      </c>
      <c r="F2698" s="113">
        <v>0</v>
      </c>
      <c r="G2698" s="113">
        <v>0</v>
      </c>
      <c r="H2698" s="113">
        <v>0</v>
      </c>
      <c r="I2698" s="3"/>
    </row>
    <row r="2699" spans="1:9" ht="12.75" x14ac:dyDescent="0.2">
      <c r="A2699" s="160"/>
      <c r="B2699" s="255"/>
      <c r="C2699" s="138" t="s">
        <v>506</v>
      </c>
      <c r="D2699" s="138">
        <f t="shared" si="1189"/>
        <v>0</v>
      </c>
      <c r="E2699" s="113">
        <v>0</v>
      </c>
      <c r="F2699" s="113">
        <v>0</v>
      </c>
      <c r="G2699" s="113">
        <v>0</v>
      </c>
      <c r="H2699" s="113">
        <v>0</v>
      </c>
      <c r="I2699" s="3"/>
    </row>
    <row r="2700" spans="1:9" ht="12.75" x14ac:dyDescent="0.2">
      <c r="A2700" s="160"/>
      <c r="B2700" s="255"/>
      <c r="C2700" s="138" t="s">
        <v>507</v>
      </c>
      <c r="D2700" s="138">
        <f t="shared" si="1189"/>
        <v>0</v>
      </c>
      <c r="E2700" s="113">
        <v>0</v>
      </c>
      <c r="F2700" s="113">
        <v>0</v>
      </c>
      <c r="G2700" s="113">
        <v>0</v>
      </c>
      <c r="H2700" s="113">
        <v>0</v>
      </c>
      <c r="I2700" s="3"/>
    </row>
    <row r="2701" spans="1:9" ht="12.75" customHeight="1" x14ac:dyDescent="0.2">
      <c r="A2701" s="160" t="s">
        <v>573</v>
      </c>
      <c r="B2701" s="255" t="s">
        <v>574</v>
      </c>
      <c r="C2701" s="10" t="s">
        <v>502</v>
      </c>
      <c r="D2701" s="10">
        <f>D2702+D2703+D2704+D2705+D2706</f>
        <v>3823</v>
      </c>
      <c r="E2701" s="113">
        <v>0</v>
      </c>
      <c r="F2701" s="10">
        <f>F2702+F2703+F2704+F2705+F2706</f>
        <v>3823</v>
      </c>
      <c r="G2701" s="113">
        <v>0</v>
      </c>
      <c r="H2701" s="113">
        <v>0</v>
      </c>
      <c r="I2701" s="3"/>
    </row>
    <row r="2702" spans="1:9" ht="12.75" x14ac:dyDescent="0.2">
      <c r="A2702" s="160"/>
      <c r="B2702" s="255"/>
      <c r="C2702" s="138" t="s">
        <v>503</v>
      </c>
      <c r="D2702" s="138">
        <f t="shared" si="1189"/>
        <v>3823</v>
      </c>
      <c r="E2702" s="113">
        <v>0</v>
      </c>
      <c r="F2702" s="138">
        <f>191.1+3631.9</f>
        <v>3823</v>
      </c>
      <c r="G2702" s="113">
        <v>0</v>
      </c>
      <c r="H2702" s="113">
        <v>0</v>
      </c>
      <c r="I2702" s="3"/>
    </row>
    <row r="2703" spans="1:9" ht="12.75" x14ac:dyDescent="0.2">
      <c r="A2703" s="160"/>
      <c r="B2703" s="255"/>
      <c r="C2703" s="138" t="s">
        <v>504</v>
      </c>
      <c r="D2703" s="138">
        <f t="shared" si="1189"/>
        <v>0</v>
      </c>
      <c r="E2703" s="113">
        <v>0</v>
      </c>
      <c r="F2703" s="113">
        <v>0</v>
      </c>
      <c r="G2703" s="113">
        <v>0</v>
      </c>
      <c r="H2703" s="113">
        <v>0</v>
      </c>
      <c r="I2703" s="3"/>
    </row>
    <row r="2704" spans="1:9" ht="12.75" x14ac:dyDescent="0.2">
      <c r="A2704" s="160"/>
      <c r="B2704" s="255"/>
      <c r="C2704" s="138" t="s">
        <v>505</v>
      </c>
      <c r="D2704" s="138">
        <f t="shared" si="1189"/>
        <v>0</v>
      </c>
      <c r="E2704" s="113">
        <v>0</v>
      </c>
      <c r="F2704" s="113">
        <v>0</v>
      </c>
      <c r="G2704" s="113">
        <v>0</v>
      </c>
      <c r="H2704" s="113">
        <v>0</v>
      </c>
      <c r="I2704" s="3"/>
    </row>
    <row r="2705" spans="1:9" ht="12.75" x14ac:dyDescent="0.2">
      <c r="A2705" s="160"/>
      <c r="B2705" s="255"/>
      <c r="C2705" s="138" t="s">
        <v>506</v>
      </c>
      <c r="D2705" s="138">
        <f t="shared" si="1189"/>
        <v>0</v>
      </c>
      <c r="E2705" s="113">
        <v>0</v>
      </c>
      <c r="F2705" s="113">
        <v>0</v>
      </c>
      <c r="G2705" s="113">
        <v>0</v>
      </c>
      <c r="H2705" s="113">
        <v>0</v>
      </c>
      <c r="I2705" s="3"/>
    </row>
    <row r="2706" spans="1:9" ht="15" customHeight="1" x14ac:dyDescent="0.2">
      <c r="A2706" s="160"/>
      <c r="B2706" s="255"/>
      <c r="C2706" s="138" t="s">
        <v>507</v>
      </c>
      <c r="D2706" s="138">
        <f t="shared" si="1189"/>
        <v>0</v>
      </c>
      <c r="E2706" s="113">
        <v>0</v>
      </c>
      <c r="F2706" s="113">
        <v>0</v>
      </c>
      <c r="G2706" s="113">
        <v>0</v>
      </c>
      <c r="H2706" s="113">
        <v>0</v>
      </c>
      <c r="I2706" s="3"/>
    </row>
    <row r="2707" spans="1:9" ht="12.75" customHeight="1" x14ac:dyDescent="0.2">
      <c r="A2707" s="160" t="s">
        <v>575</v>
      </c>
      <c r="B2707" s="255" t="s">
        <v>576</v>
      </c>
      <c r="C2707" s="10" t="s">
        <v>502</v>
      </c>
      <c r="D2707" s="10">
        <f>D2708+D2709+D2710+D2711+D2712</f>
        <v>1046.0999999999999</v>
      </c>
      <c r="E2707" s="113">
        <v>0</v>
      </c>
      <c r="F2707" s="10">
        <f>F2708+F2709+F2710+F2711+F2712</f>
        <v>1046.0999999999999</v>
      </c>
      <c r="G2707" s="113">
        <v>0</v>
      </c>
      <c r="H2707" s="113">
        <v>0</v>
      </c>
      <c r="I2707" s="3"/>
    </row>
    <row r="2708" spans="1:9" ht="12.75" x14ac:dyDescent="0.2">
      <c r="A2708" s="160"/>
      <c r="B2708" s="255"/>
      <c r="C2708" s="138" t="s">
        <v>503</v>
      </c>
      <c r="D2708" s="138">
        <f t="shared" si="1189"/>
        <v>1046.0999999999999</v>
      </c>
      <c r="E2708" s="113">
        <v>0</v>
      </c>
      <c r="F2708" s="138">
        <f>52.3+993.8</f>
        <v>1046.0999999999999</v>
      </c>
      <c r="G2708" s="113">
        <v>0</v>
      </c>
      <c r="H2708" s="113">
        <v>0</v>
      </c>
      <c r="I2708" s="3"/>
    </row>
    <row r="2709" spans="1:9" ht="12.75" x14ac:dyDescent="0.2">
      <c r="A2709" s="160"/>
      <c r="B2709" s="255"/>
      <c r="C2709" s="138" t="s">
        <v>504</v>
      </c>
      <c r="D2709" s="138">
        <f t="shared" si="1189"/>
        <v>0</v>
      </c>
      <c r="E2709" s="113">
        <v>0</v>
      </c>
      <c r="F2709" s="113">
        <v>0</v>
      </c>
      <c r="G2709" s="113">
        <v>0</v>
      </c>
      <c r="H2709" s="113">
        <v>0</v>
      </c>
      <c r="I2709" s="3"/>
    </row>
    <row r="2710" spans="1:9" ht="12.75" x14ac:dyDescent="0.2">
      <c r="A2710" s="160"/>
      <c r="B2710" s="255"/>
      <c r="C2710" s="138" t="s">
        <v>505</v>
      </c>
      <c r="D2710" s="138">
        <f t="shared" si="1189"/>
        <v>0</v>
      </c>
      <c r="E2710" s="113">
        <v>0</v>
      </c>
      <c r="F2710" s="113">
        <v>0</v>
      </c>
      <c r="G2710" s="113">
        <v>0</v>
      </c>
      <c r="H2710" s="113">
        <v>0</v>
      </c>
      <c r="I2710" s="3"/>
    </row>
    <row r="2711" spans="1:9" ht="12.75" x14ac:dyDescent="0.2">
      <c r="A2711" s="160"/>
      <c r="B2711" s="255"/>
      <c r="C2711" s="138" t="s">
        <v>506</v>
      </c>
      <c r="D2711" s="138">
        <f t="shared" si="1189"/>
        <v>0</v>
      </c>
      <c r="E2711" s="113">
        <v>0</v>
      </c>
      <c r="F2711" s="113">
        <v>0</v>
      </c>
      <c r="G2711" s="113">
        <v>0</v>
      </c>
      <c r="H2711" s="113">
        <v>0</v>
      </c>
      <c r="I2711" s="3"/>
    </row>
    <row r="2712" spans="1:9" ht="12.75" x14ac:dyDescent="0.2">
      <c r="A2712" s="160"/>
      <c r="B2712" s="255"/>
      <c r="C2712" s="138" t="s">
        <v>507</v>
      </c>
      <c r="D2712" s="138">
        <f t="shared" si="1189"/>
        <v>0</v>
      </c>
      <c r="E2712" s="113">
        <v>0</v>
      </c>
      <c r="F2712" s="113">
        <v>0</v>
      </c>
      <c r="G2712" s="113">
        <v>0</v>
      </c>
      <c r="H2712" s="113">
        <v>0</v>
      </c>
      <c r="I2712" s="3"/>
    </row>
    <row r="2713" spans="1:9" ht="12.75" customHeight="1" x14ac:dyDescent="0.2">
      <c r="A2713" s="160" t="s">
        <v>577</v>
      </c>
      <c r="B2713" s="255" t="s">
        <v>578</v>
      </c>
      <c r="C2713" s="10" t="s">
        <v>502</v>
      </c>
      <c r="D2713" s="10">
        <f>D2714+D2715+D2716+D2717+D2718</f>
        <v>1571.8999999999999</v>
      </c>
      <c r="E2713" s="113">
        <v>0</v>
      </c>
      <c r="F2713" s="10">
        <f>F2714+F2715+F2716+F2717+F2718</f>
        <v>1571.8999999999999</v>
      </c>
      <c r="G2713" s="113">
        <v>0</v>
      </c>
      <c r="H2713" s="113">
        <v>0</v>
      </c>
      <c r="I2713" s="3"/>
    </row>
    <row r="2714" spans="1:9" ht="12.75" x14ac:dyDescent="0.2">
      <c r="A2714" s="160"/>
      <c r="B2714" s="255"/>
      <c r="C2714" s="138" t="s">
        <v>503</v>
      </c>
      <c r="D2714" s="138">
        <f t="shared" si="1189"/>
        <v>1571.8999999999999</v>
      </c>
      <c r="E2714" s="113">
        <v>0</v>
      </c>
      <c r="F2714" s="138">
        <f>78.6+1493.3</f>
        <v>1571.8999999999999</v>
      </c>
      <c r="G2714" s="113">
        <v>0</v>
      </c>
      <c r="H2714" s="113">
        <v>0</v>
      </c>
      <c r="I2714" s="3"/>
    </row>
    <row r="2715" spans="1:9" ht="12.75" x14ac:dyDescent="0.2">
      <c r="A2715" s="160"/>
      <c r="B2715" s="255"/>
      <c r="C2715" s="138" t="s">
        <v>504</v>
      </c>
      <c r="D2715" s="138">
        <f t="shared" si="1189"/>
        <v>0</v>
      </c>
      <c r="E2715" s="113">
        <v>0</v>
      </c>
      <c r="F2715" s="113">
        <v>0</v>
      </c>
      <c r="G2715" s="113">
        <v>0</v>
      </c>
      <c r="H2715" s="113">
        <v>0</v>
      </c>
      <c r="I2715" s="3"/>
    </row>
    <row r="2716" spans="1:9" ht="12.75" x14ac:dyDescent="0.2">
      <c r="A2716" s="160"/>
      <c r="B2716" s="255"/>
      <c r="C2716" s="138" t="s">
        <v>505</v>
      </c>
      <c r="D2716" s="138">
        <f t="shared" si="1189"/>
        <v>0</v>
      </c>
      <c r="E2716" s="113">
        <v>0</v>
      </c>
      <c r="F2716" s="113">
        <v>0</v>
      </c>
      <c r="G2716" s="113">
        <v>0</v>
      </c>
      <c r="H2716" s="113">
        <v>0</v>
      </c>
      <c r="I2716" s="3"/>
    </row>
    <row r="2717" spans="1:9" ht="12.75" x14ac:dyDescent="0.2">
      <c r="A2717" s="160"/>
      <c r="B2717" s="255"/>
      <c r="C2717" s="138" t="s">
        <v>506</v>
      </c>
      <c r="D2717" s="138">
        <f t="shared" si="1189"/>
        <v>0</v>
      </c>
      <c r="E2717" s="113">
        <v>0</v>
      </c>
      <c r="F2717" s="113">
        <v>0</v>
      </c>
      <c r="G2717" s="113">
        <v>0</v>
      </c>
      <c r="H2717" s="113">
        <v>0</v>
      </c>
      <c r="I2717" s="3"/>
    </row>
    <row r="2718" spans="1:9" ht="12.75" x14ac:dyDescent="0.2">
      <c r="A2718" s="160"/>
      <c r="B2718" s="255"/>
      <c r="C2718" s="138" t="s">
        <v>507</v>
      </c>
      <c r="D2718" s="138">
        <f t="shared" si="1189"/>
        <v>0</v>
      </c>
      <c r="E2718" s="113">
        <v>0</v>
      </c>
      <c r="F2718" s="113">
        <v>0</v>
      </c>
      <c r="G2718" s="113">
        <v>0</v>
      </c>
      <c r="H2718" s="113">
        <v>0</v>
      </c>
      <c r="I2718" s="3"/>
    </row>
    <row r="2719" spans="1:9" ht="12.75" customHeight="1" x14ac:dyDescent="0.2">
      <c r="A2719" s="160" t="s">
        <v>579</v>
      </c>
      <c r="B2719" s="255" t="s">
        <v>580</v>
      </c>
      <c r="C2719" s="10" t="s">
        <v>502</v>
      </c>
      <c r="D2719" s="10">
        <f>D2720+D2721+D2722+D2723+D2724</f>
        <v>2240</v>
      </c>
      <c r="E2719" s="113">
        <v>0</v>
      </c>
      <c r="F2719" s="10">
        <f>F2720+F2721+F2722+F2723+F2724</f>
        <v>2240</v>
      </c>
      <c r="G2719" s="113">
        <v>0</v>
      </c>
      <c r="H2719" s="113">
        <v>0</v>
      </c>
      <c r="I2719" s="3"/>
    </row>
    <row r="2720" spans="1:9" ht="12.75" x14ac:dyDescent="0.2">
      <c r="A2720" s="160"/>
      <c r="B2720" s="255"/>
      <c r="C2720" s="138" t="s">
        <v>503</v>
      </c>
      <c r="D2720" s="138">
        <f t="shared" si="1189"/>
        <v>2240</v>
      </c>
      <c r="E2720" s="113">
        <v>0</v>
      </c>
      <c r="F2720" s="138">
        <f>112+2128</f>
        <v>2240</v>
      </c>
      <c r="G2720" s="113">
        <v>0</v>
      </c>
      <c r="H2720" s="113">
        <v>0</v>
      </c>
      <c r="I2720" s="3"/>
    </row>
    <row r="2721" spans="1:9" ht="12.75" x14ac:dyDescent="0.2">
      <c r="A2721" s="160"/>
      <c r="B2721" s="255"/>
      <c r="C2721" s="138" t="s">
        <v>504</v>
      </c>
      <c r="D2721" s="138">
        <f t="shared" si="1189"/>
        <v>0</v>
      </c>
      <c r="E2721" s="113">
        <v>0</v>
      </c>
      <c r="F2721" s="113">
        <v>0</v>
      </c>
      <c r="G2721" s="113">
        <v>0</v>
      </c>
      <c r="H2721" s="113">
        <v>0</v>
      </c>
      <c r="I2721" s="3"/>
    </row>
    <row r="2722" spans="1:9" ht="12.75" x14ac:dyDescent="0.2">
      <c r="A2722" s="160"/>
      <c r="B2722" s="255"/>
      <c r="C2722" s="138" t="s">
        <v>505</v>
      </c>
      <c r="D2722" s="138">
        <f t="shared" si="1189"/>
        <v>0</v>
      </c>
      <c r="E2722" s="113">
        <v>0</v>
      </c>
      <c r="F2722" s="113">
        <v>0</v>
      </c>
      <c r="G2722" s="113">
        <v>0</v>
      </c>
      <c r="H2722" s="113">
        <v>0</v>
      </c>
      <c r="I2722" s="3"/>
    </row>
    <row r="2723" spans="1:9" ht="12.75" x14ac:dyDescent="0.2">
      <c r="A2723" s="160"/>
      <c r="B2723" s="255"/>
      <c r="C2723" s="138" t="s">
        <v>506</v>
      </c>
      <c r="D2723" s="138">
        <f t="shared" si="1189"/>
        <v>0</v>
      </c>
      <c r="E2723" s="113">
        <v>0</v>
      </c>
      <c r="F2723" s="113">
        <v>0</v>
      </c>
      <c r="G2723" s="113">
        <v>0</v>
      </c>
      <c r="H2723" s="113">
        <v>0</v>
      </c>
      <c r="I2723" s="3"/>
    </row>
    <row r="2724" spans="1:9" ht="12.75" x14ac:dyDescent="0.2">
      <c r="A2724" s="160"/>
      <c r="B2724" s="255"/>
      <c r="C2724" s="138" t="s">
        <v>507</v>
      </c>
      <c r="D2724" s="138">
        <f t="shared" ref="D2724:D2778" si="1190">E2724+F2724+G2724+H2724</f>
        <v>0</v>
      </c>
      <c r="E2724" s="113">
        <v>0</v>
      </c>
      <c r="F2724" s="113">
        <v>0</v>
      </c>
      <c r="G2724" s="113">
        <v>0</v>
      </c>
      <c r="H2724" s="113">
        <v>0</v>
      </c>
      <c r="I2724" s="3"/>
    </row>
    <row r="2725" spans="1:9" ht="12.75" customHeight="1" x14ac:dyDescent="0.2">
      <c r="A2725" s="160" t="s">
        <v>581</v>
      </c>
      <c r="B2725" s="255" t="s">
        <v>607</v>
      </c>
      <c r="C2725" s="10" t="s">
        <v>502</v>
      </c>
      <c r="D2725" s="10">
        <f>D2726+D2727+D2728+D2729+D2730</f>
        <v>4268</v>
      </c>
      <c r="E2725" s="113">
        <v>0</v>
      </c>
      <c r="F2725" s="10">
        <f>F2726+F2727+F2728+F2729+F2730</f>
        <v>4268</v>
      </c>
      <c r="G2725" s="113">
        <v>0</v>
      </c>
      <c r="H2725" s="113">
        <v>0</v>
      </c>
      <c r="I2725" s="3"/>
    </row>
    <row r="2726" spans="1:9" ht="12.75" x14ac:dyDescent="0.2">
      <c r="A2726" s="160"/>
      <c r="B2726" s="255"/>
      <c r="C2726" s="138" t="s">
        <v>503</v>
      </c>
      <c r="D2726" s="138">
        <f t="shared" si="1190"/>
        <v>4268</v>
      </c>
      <c r="E2726" s="113">
        <v>0</v>
      </c>
      <c r="F2726" s="138">
        <f>213.4+4054.6</f>
        <v>4268</v>
      </c>
      <c r="G2726" s="113">
        <v>0</v>
      </c>
      <c r="H2726" s="113">
        <v>0</v>
      </c>
      <c r="I2726" s="3"/>
    </row>
    <row r="2727" spans="1:9" ht="12.75" x14ac:dyDescent="0.2">
      <c r="A2727" s="160"/>
      <c r="B2727" s="255"/>
      <c r="C2727" s="138" t="s">
        <v>504</v>
      </c>
      <c r="D2727" s="138">
        <f t="shared" si="1190"/>
        <v>0</v>
      </c>
      <c r="E2727" s="113">
        <v>0</v>
      </c>
      <c r="F2727" s="113">
        <v>0</v>
      </c>
      <c r="G2727" s="113">
        <v>0</v>
      </c>
      <c r="H2727" s="113">
        <v>0</v>
      </c>
      <c r="I2727" s="3"/>
    </row>
    <row r="2728" spans="1:9" ht="12.75" x14ac:dyDescent="0.2">
      <c r="A2728" s="160"/>
      <c r="B2728" s="255"/>
      <c r="C2728" s="138" t="s">
        <v>505</v>
      </c>
      <c r="D2728" s="138">
        <f t="shared" si="1190"/>
        <v>0</v>
      </c>
      <c r="E2728" s="113">
        <v>0</v>
      </c>
      <c r="F2728" s="113">
        <v>0</v>
      </c>
      <c r="G2728" s="113">
        <v>0</v>
      </c>
      <c r="H2728" s="113">
        <v>0</v>
      </c>
      <c r="I2728" s="3"/>
    </row>
    <row r="2729" spans="1:9" ht="12.75" x14ac:dyDescent="0.2">
      <c r="A2729" s="160"/>
      <c r="B2729" s="255"/>
      <c r="C2729" s="138" t="s">
        <v>506</v>
      </c>
      <c r="D2729" s="138">
        <f t="shared" si="1190"/>
        <v>0</v>
      </c>
      <c r="E2729" s="113">
        <v>0</v>
      </c>
      <c r="F2729" s="113">
        <v>0</v>
      </c>
      <c r="G2729" s="113">
        <v>0</v>
      </c>
      <c r="H2729" s="113">
        <v>0</v>
      </c>
      <c r="I2729" s="3"/>
    </row>
    <row r="2730" spans="1:9" ht="12.75" x14ac:dyDescent="0.2">
      <c r="A2730" s="160"/>
      <c r="B2730" s="255"/>
      <c r="C2730" s="138" t="s">
        <v>507</v>
      </c>
      <c r="D2730" s="138">
        <f t="shared" si="1190"/>
        <v>0</v>
      </c>
      <c r="E2730" s="113">
        <v>0</v>
      </c>
      <c r="F2730" s="113">
        <v>0</v>
      </c>
      <c r="G2730" s="113">
        <v>0</v>
      </c>
      <c r="H2730" s="113">
        <v>0</v>
      </c>
      <c r="I2730" s="3"/>
    </row>
    <row r="2731" spans="1:9" ht="12.75" customHeight="1" x14ac:dyDescent="0.2">
      <c r="A2731" s="160" t="s">
        <v>608</v>
      </c>
      <c r="B2731" s="255" t="s">
        <v>609</v>
      </c>
      <c r="C2731" s="10" t="s">
        <v>502</v>
      </c>
      <c r="D2731" s="10">
        <f>D2732+D2733+D2734+D2735+D2736</f>
        <v>1148</v>
      </c>
      <c r="E2731" s="113">
        <v>0</v>
      </c>
      <c r="F2731" s="10">
        <f>F2732+F2733+F2734+F2735+F2736</f>
        <v>1148</v>
      </c>
      <c r="G2731" s="113">
        <v>0</v>
      </c>
      <c r="H2731" s="113">
        <v>0</v>
      </c>
      <c r="I2731" s="3"/>
    </row>
    <row r="2732" spans="1:9" ht="12.75" x14ac:dyDescent="0.2">
      <c r="A2732" s="160"/>
      <c r="B2732" s="255"/>
      <c r="C2732" s="138" t="s">
        <v>503</v>
      </c>
      <c r="D2732" s="138">
        <f t="shared" si="1190"/>
        <v>1148</v>
      </c>
      <c r="E2732" s="113">
        <v>0</v>
      </c>
      <c r="F2732" s="138">
        <f>57.4+1090.6</f>
        <v>1148</v>
      </c>
      <c r="G2732" s="113">
        <v>0</v>
      </c>
      <c r="H2732" s="113">
        <v>0</v>
      </c>
      <c r="I2732" s="3"/>
    </row>
    <row r="2733" spans="1:9" ht="12.75" x14ac:dyDescent="0.2">
      <c r="A2733" s="160"/>
      <c r="B2733" s="255"/>
      <c r="C2733" s="138" t="s">
        <v>504</v>
      </c>
      <c r="D2733" s="138">
        <f t="shared" si="1190"/>
        <v>0</v>
      </c>
      <c r="E2733" s="113">
        <v>0</v>
      </c>
      <c r="F2733" s="113">
        <v>0</v>
      </c>
      <c r="G2733" s="113">
        <v>0</v>
      </c>
      <c r="H2733" s="113">
        <v>0</v>
      </c>
      <c r="I2733" s="3"/>
    </row>
    <row r="2734" spans="1:9" ht="12.75" x14ac:dyDescent="0.2">
      <c r="A2734" s="160"/>
      <c r="B2734" s="255"/>
      <c r="C2734" s="138" t="s">
        <v>505</v>
      </c>
      <c r="D2734" s="138">
        <f t="shared" si="1190"/>
        <v>0</v>
      </c>
      <c r="E2734" s="113">
        <v>0</v>
      </c>
      <c r="F2734" s="113">
        <v>0</v>
      </c>
      <c r="G2734" s="113">
        <v>0</v>
      </c>
      <c r="H2734" s="113">
        <v>0</v>
      </c>
      <c r="I2734" s="3"/>
    </row>
    <row r="2735" spans="1:9" ht="12.75" x14ac:dyDescent="0.2">
      <c r="A2735" s="160"/>
      <c r="B2735" s="255"/>
      <c r="C2735" s="138" t="s">
        <v>506</v>
      </c>
      <c r="D2735" s="138">
        <f t="shared" si="1190"/>
        <v>0</v>
      </c>
      <c r="E2735" s="113">
        <v>0</v>
      </c>
      <c r="F2735" s="113">
        <v>0</v>
      </c>
      <c r="G2735" s="113">
        <v>0</v>
      </c>
      <c r="H2735" s="113">
        <v>0</v>
      </c>
      <c r="I2735" s="3"/>
    </row>
    <row r="2736" spans="1:9" ht="12.75" x14ac:dyDescent="0.2">
      <c r="A2736" s="160"/>
      <c r="B2736" s="255"/>
      <c r="C2736" s="138" t="s">
        <v>507</v>
      </c>
      <c r="D2736" s="138">
        <f t="shared" si="1190"/>
        <v>0</v>
      </c>
      <c r="E2736" s="113">
        <v>0</v>
      </c>
      <c r="F2736" s="113">
        <v>0</v>
      </c>
      <c r="G2736" s="113">
        <v>0</v>
      </c>
      <c r="H2736" s="113">
        <v>0</v>
      </c>
      <c r="I2736" s="3"/>
    </row>
    <row r="2737" spans="1:9" ht="12.75" customHeight="1" x14ac:dyDescent="0.2">
      <c r="A2737" s="160" t="s">
        <v>610</v>
      </c>
      <c r="B2737" s="255" t="s">
        <v>611</v>
      </c>
      <c r="C2737" s="10" t="s">
        <v>502</v>
      </c>
      <c r="D2737" s="10">
        <f>D2738+D2739+D2740+D2741+D2742</f>
        <v>818.3</v>
      </c>
      <c r="E2737" s="113">
        <v>0</v>
      </c>
      <c r="F2737" s="10">
        <f>F2738+F2739+F2740+F2741+F2742</f>
        <v>818.3</v>
      </c>
      <c r="G2737" s="113">
        <v>0</v>
      </c>
      <c r="H2737" s="113">
        <v>0</v>
      </c>
      <c r="I2737" s="3"/>
    </row>
    <row r="2738" spans="1:9" ht="12.75" x14ac:dyDescent="0.2">
      <c r="A2738" s="160"/>
      <c r="B2738" s="255"/>
      <c r="C2738" s="138" t="s">
        <v>503</v>
      </c>
      <c r="D2738" s="138">
        <f t="shared" si="1190"/>
        <v>818.3</v>
      </c>
      <c r="E2738" s="113">
        <v>0</v>
      </c>
      <c r="F2738" s="138">
        <f>40.9+777.4</f>
        <v>818.3</v>
      </c>
      <c r="G2738" s="113">
        <v>0</v>
      </c>
      <c r="H2738" s="113">
        <v>0</v>
      </c>
      <c r="I2738" s="3"/>
    </row>
    <row r="2739" spans="1:9" ht="12.75" x14ac:dyDescent="0.2">
      <c r="A2739" s="160"/>
      <c r="B2739" s="255"/>
      <c r="C2739" s="138" t="s">
        <v>504</v>
      </c>
      <c r="D2739" s="138">
        <f t="shared" si="1190"/>
        <v>0</v>
      </c>
      <c r="E2739" s="113">
        <v>0</v>
      </c>
      <c r="F2739" s="113">
        <v>0</v>
      </c>
      <c r="G2739" s="113">
        <v>0</v>
      </c>
      <c r="H2739" s="113">
        <v>0</v>
      </c>
      <c r="I2739" s="3"/>
    </row>
    <row r="2740" spans="1:9" ht="12.75" x14ac:dyDescent="0.2">
      <c r="A2740" s="160"/>
      <c r="B2740" s="255"/>
      <c r="C2740" s="138" t="s">
        <v>505</v>
      </c>
      <c r="D2740" s="138">
        <f t="shared" si="1190"/>
        <v>0</v>
      </c>
      <c r="E2740" s="113">
        <v>0</v>
      </c>
      <c r="F2740" s="113">
        <v>0</v>
      </c>
      <c r="G2740" s="113">
        <v>0</v>
      </c>
      <c r="H2740" s="113">
        <v>0</v>
      </c>
      <c r="I2740" s="3"/>
    </row>
    <row r="2741" spans="1:9" ht="12.75" x14ac:dyDescent="0.2">
      <c r="A2741" s="160"/>
      <c r="B2741" s="255"/>
      <c r="C2741" s="138" t="s">
        <v>506</v>
      </c>
      <c r="D2741" s="138">
        <f t="shared" si="1190"/>
        <v>0</v>
      </c>
      <c r="E2741" s="113">
        <v>0</v>
      </c>
      <c r="F2741" s="113">
        <v>0</v>
      </c>
      <c r="G2741" s="113">
        <v>0</v>
      </c>
      <c r="H2741" s="113">
        <v>0</v>
      </c>
      <c r="I2741" s="3"/>
    </row>
    <row r="2742" spans="1:9" ht="12.75" x14ac:dyDescent="0.2">
      <c r="A2742" s="160"/>
      <c r="B2742" s="255"/>
      <c r="C2742" s="138" t="s">
        <v>507</v>
      </c>
      <c r="D2742" s="138">
        <f t="shared" si="1190"/>
        <v>0</v>
      </c>
      <c r="E2742" s="113">
        <v>0</v>
      </c>
      <c r="F2742" s="113">
        <v>0</v>
      </c>
      <c r="G2742" s="113">
        <v>0</v>
      </c>
      <c r="H2742" s="113">
        <v>0</v>
      </c>
      <c r="I2742" s="3"/>
    </row>
    <row r="2743" spans="1:9" ht="12.75" customHeight="1" x14ac:dyDescent="0.2">
      <c r="A2743" s="160" t="s">
        <v>612</v>
      </c>
      <c r="B2743" s="255" t="s">
        <v>613</v>
      </c>
      <c r="C2743" s="10" t="s">
        <v>502</v>
      </c>
      <c r="D2743" s="10">
        <f>D2744+D2745+D2746+D2747+D2748</f>
        <v>707.69999999999993</v>
      </c>
      <c r="E2743" s="113">
        <v>0</v>
      </c>
      <c r="F2743" s="10">
        <f>F2744+F2745+F2746+F2747+F2748</f>
        <v>707.69999999999993</v>
      </c>
      <c r="G2743" s="113">
        <v>0</v>
      </c>
      <c r="H2743" s="113">
        <v>0</v>
      </c>
      <c r="I2743" s="3"/>
    </row>
    <row r="2744" spans="1:9" ht="12.75" x14ac:dyDescent="0.2">
      <c r="A2744" s="160"/>
      <c r="B2744" s="255"/>
      <c r="C2744" s="138" t="s">
        <v>503</v>
      </c>
      <c r="D2744" s="138">
        <f t="shared" si="1190"/>
        <v>707.69999999999993</v>
      </c>
      <c r="E2744" s="113">
        <v>0</v>
      </c>
      <c r="F2744" s="138">
        <f>35.4+672.3</f>
        <v>707.69999999999993</v>
      </c>
      <c r="G2744" s="113">
        <v>0</v>
      </c>
      <c r="H2744" s="113">
        <v>0</v>
      </c>
      <c r="I2744" s="3"/>
    </row>
    <row r="2745" spans="1:9" ht="12.75" x14ac:dyDescent="0.2">
      <c r="A2745" s="160"/>
      <c r="B2745" s="255"/>
      <c r="C2745" s="138" t="s">
        <v>504</v>
      </c>
      <c r="D2745" s="138">
        <f t="shared" si="1190"/>
        <v>0</v>
      </c>
      <c r="E2745" s="113">
        <v>0</v>
      </c>
      <c r="F2745" s="113">
        <v>0</v>
      </c>
      <c r="G2745" s="113">
        <v>0</v>
      </c>
      <c r="H2745" s="113">
        <v>0</v>
      </c>
      <c r="I2745" s="3"/>
    </row>
    <row r="2746" spans="1:9" ht="12.75" x14ac:dyDescent="0.2">
      <c r="A2746" s="160"/>
      <c r="B2746" s="255"/>
      <c r="C2746" s="138" t="s">
        <v>505</v>
      </c>
      <c r="D2746" s="138">
        <f t="shared" si="1190"/>
        <v>0</v>
      </c>
      <c r="E2746" s="113">
        <v>0</v>
      </c>
      <c r="F2746" s="113">
        <v>0</v>
      </c>
      <c r="G2746" s="113">
        <v>0</v>
      </c>
      <c r="H2746" s="113">
        <v>0</v>
      </c>
      <c r="I2746" s="3"/>
    </row>
    <row r="2747" spans="1:9" ht="12.75" x14ac:dyDescent="0.2">
      <c r="A2747" s="160"/>
      <c r="B2747" s="255"/>
      <c r="C2747" s="138" t="s">
        <v>506</v>
      </c>
      <c r="D2747" s="138">
        <f t="shared" si="1190"/>
        <v>0</v>
      </c>
      <c r="E2747" s="113">
        <v>0</v>
      </c>
      <c r="F2747" s="113">
        <v>0</v>
      </c>
      <c r="G2747" s="113">
        <v>0</v>
      </c>
      <c r="H2747" s="113">
        <v>0</v>
      </c>
      <c r="I2747" s="3"/>
    </row>
    <row r="2748" spans="1:9" ht="12.75" x14ac:dyDescent="0.2">
      <c r="A2748" s="160"/>
      <c r="B2748" s="255"/>
      <c r="C2748" s="138" t="s">
        <v>507</v>
      </c>
      <c r="D2748" s="138">
        <f t="shared" si="1190"/>
        <v>0</v>
      </c>
      <c r="E2748" s="113">
        <v>0</v>
      </c>
      <c r="F2748" s="113">
        <v>0</v>
      </c>
      <c r="G2748" s="113">
        <v>0</v>
      </c>
      <c r="H2748" s="113">
        <v>0</v>
      </c>
      <c r="I2748" s="3"/>
    </row>
    <row r="2749" spans="1:9" ht="12.75" customHeight="1" x14ac:dyDescent="0.2">
      <c r="A2749" s="160" t="s">
        <v>614</v>
      </c>
      <c r="B2749" s="255" t="s">
        <v>615</v>
      </c>
      <c r="C2749" s="10" t="s">
        <v>502</v>
      </c>
      <c r="D2749" s="10">
        <f>D2750+D2751+D2752+D2753+D2754</f>
        <v>2375</v>
      </c>
      <c r="E2749" s="113">
        <v>0</v>
      </c>
      <c r="F2749" s="10">
        <f>F2750+F2751+F2752+F2753+F2754</f>
        <v>0</v>
      </c>
      <c r="G2749" s="113">
        <v>0</v>
      </c>
      <c r="H2749" s="10">
        <f>H2750+H2751+H2752+H2753+H2754</f>
        <v>2375</v>
      </c>
      <c r="I2749" s="3"/>
    </row>
    <row r="2750" spans="1:9" ht="12.75" x14ac:dyDescent="0.2">
      <c r="A2750" s="160"/>
      <c r="B2750" s="255"/>
      <c r="C2750" s="138" t="s">
        <v>503</v>
      </c>
      <c r="D2750" s="138">
        <f t="shared" si="1190"/>
        <v>2375</v>
      </c>
      <c r="E2750" s="113">
        <v>0</v>
      </c>
      <c r="F2750" s="113">
        <v>0</v>
      </c>
      <c r="G2750" s="113">
        <v>0</v>
      </c>
      <c r="H2750" s="113">
        <f>2375</f>
        <v>2375</v>
      </c>
      <c r="I2750" s="3"/>
    </row>
    <row r="2751" spans="1:9" ht="12.75" x14ac:dyDescent="0.2">
      <c r="A2751" s="160"/>
      <c r="B2751" s="255"/>
      <c r="C2751" s="138" t="s">
        <v>504</v>
      </c>
      <c r="D2751" s="138">
        <f t="shared" si="1190"/>
        <v>0</v>
      </c>
      <c r="E2751" s="113">
        <v>0</v>
      </c>
      <c r="F2751" s="113">
        <v>0</v>
      </c>
      <c r="G2751" s="113">
        <v>0</v>
      </c>
      <c r="H2751" s="113">
        <v>0</v>
      </c>
      <c r="I2751" s="3"/>
    </row>
    <row r="2752" spans="1:9" ht="12.75" x14ac:dyDescent="0.2">
      <c r="A2752" s="160"/>
      <c r="B2752" s="255"/>
      <c r="C2752" s="138" t="s">
        <v>505</v>
      </c>
      <c r="D2752" s="138">
        <f t="shared" si="1190"/>
        <v>0</v>
      </c>
      <c r="E2752" s="113">
        <v>0</v>
      </c>
      <c r="F2752" s="113">
        <v>0</v>
      </c>
      <c r="G2752" s="113">
        <v>0</v>
      </c>
      <c r="H2752" s="113">
        <v>0</v>
      </c>
      <c r="I2752" s="3"/>
    </row>
    <row r="2753" spans="1:9" ht="12.75" x14ac:dyDescent="0.2">
      <c r="A2753" s="160"/>
      <c r="B2753" s="255"/>
      <c r="C2753" s="138" t="s">
        <v>506</v>
      </c>
      <c r="D2753" s="138">
        <f t="shared" si="1190"/>
        <v>0</v>
      </c>
      <c r="E2753" s="113">
        <v>0</v>
      </c>
      <c r="F2753" s="113">
        <v>0</v>
      </c>
      <c r="G2753" s="113">
        <v>0</v>
      </c>
      <c r="H2753" s="113">
        <v>0</v>
      </c>
      <c r="I2753" s="3"/>
    </row>
    <row r="2754" spans="1:9" ht="12.75" x14ac:dyDescent="0.2">
      <c r="A2754" s="160"/>
      <c r="B2754" s="255"/>
      <c r="C2754" s="138" t="s">
        <v>507</v>
      </c>
      <c r="D2754" s="138">
        <f t="shared" si="1190"/>
        <v>0</v>
      </c>
      <c r="E2754" s="113">
        <v>0</v>
      </c>
      <c r="F2754" s="113">
        <v>0</v>
      </c>
      <c r="G2754" s="113">
        <v>0</v>
      </c>
      <c r="H2754" s="113">
        <v>0</v>
      </c>
      <c r="I2754" s="3"/>
    </row>
    <row r="2755" spans="1:9" ht="12.75" customHeight="1" x14ac:dyDescent="0.2">
      <c r="A2755" s="160" t="s">
        <v>616</v>
      </c>
      <c r="B2755" s="255" t="s">
        <v>617</v>
      </c>
      <c r="C2755" s="10" t="s">
        <v>502</v>
      </c>
      <c r="D2755" s="10">
        <f>D2756+D2757+D2758+D2759+D2760</f>
        <v>1956</v>
      </c>
      <c r="E2755" s="113">
        <v>0</v>
      </c>
      <c r="F2755" s="10">
        <f>F2756+F2757+F2758+F2759+F2760</f>
        <v>1956</v>
      </c>
      <c r="G2755" s="113">
        <v>0</v>
      </c>
      <c r="H2755" s="113">
        <v>0</v>
      </c>
      <c r="I2755" s="3"/>
    </row>
    <row r="2756" spans="1:9" ht="12.75" x14ac:dyDescent="0.2">
      <c r="A2756" s="160"/>
      <c r="B2756" s="255"/>
      <c r="C2756" s="138" t="s">
        <v>503</v>
      </c>
      <c r="D2756" s="138">
        <f t="shared" si="1190"/>
        <v>1956</v>
      </c>
      <c r="E2756" s="113">
        <v>0</v>
      </c>
      <c r="F2756" s="138">
        <f>97.8+1858.2</f>
        <v>1956</v>
      </c>
      <c r="G2756" s="113">
        <v>0</v>
      </c>
      <c r="H2756" s="113">
        <v>0</v>
      </c>
      <c r="I2756" s="3"/>
    </row>
    <row r="2757" spans="1:9" ht="12.75" x14ac:dyDescent="0.2">
      <c r="A2757" s="160"/>
      <c r="B2757" s="255"/>
      <c r="C2757" s="138" t="s">
        <v>504</v>
      </c>
      <c r="D2757" s="138">
        <f t="shared" si="1190"/>
        <v>0</v>
      </c>
      <c r="E2757" s="113">
        <v>0</v>
      </c>
      <c r="F2757" s="113">
        <v>0</v>
      </c>
      <c r="G2757" s="113">
        <v>0</v>
      </c>
      <c r="H2757" s="113">
        <v>0</v>
      </c>
      <c r="I2757" s="3"/>
    </row>
    <row r="2758" spans="1:9" ht="12.75" x14ac:dyDescent="0.2">
      <c r="A2758" s="160"/>
      <c r="B2758" s="255"/>
      <c r="C2758" s="138" t="s">
        <v>505</v>
      </c>
      <c r="D2758" s="138">
        <f t="shared" si="1190"/>
        <v>0</v>
      </c>
      <c r="E2758" s="113">
        <v>0</v>
      </c>
      <c r="F2758" s="113">
        <v>0</v>
      </c>
      <c r="G2758" s="113">
        <v>0</v>
      </c>
      <c r="H2758" s="113">
        <v>0</v>
      </c>
      <c r="I2758" s="3"/>
    </row>
    <row r="2759" spans="1:9" ht="12.75" x14ac:dyDescent="0.2">
      <c r="A2759" s="160"/>
      <c r="B2759" s="255"/>
      <c r="C2759" s="138" t="s">
        <v>506</v>
      </c>
      <c r="D2759" s="138">
        <f t="shared" si="1190"/>
        <v>0</v>
      </c>
      <c r="E2759" s="113">
        <v>0</v>
      </c>
      <c r="F2759" s="113">
        <v>0</v>
      </c>
      <c r="G2759" s="113">
        <v>0</v>
      </c>
      <c r="H2759" s="113">
        <v>0</v>
      </c>
      <c r="I2759" s="3"/>
    </row>
    <row r="2760" spans="1:9" ht="12.75" x14ac:dyDescent="0.2">
      <c r="A2760" s="160"/>
      <c r="B2760" s="255"/>
      <c r="C2760" s="138" t="s">
        <v>507</v>
      </c>
      <c r="D2760" s="138">
        <f t="shared" si="1190"/>
        <v>0</v>
      </c>
      <c r="E2760" s="113">
        <v>0</v>
      </c>
      <c r="F2760" s="113">
        <v>0</v>
      </c>
      <c r="G2760" s="113">
        <v>0</v>
      </c>
      <c r="H2760" s="113">
        <v>0</v>
      </c>
      <c r="I2760" s="3"/>
    </row>
    <row r="2761" spans="1:9" ht="12.75" customHeight="1" x14ac:dyDescent="0.2">
      <c r="A2761" s="160" t="s">
        <v>618</v>
      </c>
      <c r="B2761" s="255" t="s">
        <v>619</v>
      </c>
      <c r="C2761" s="10" t="s">
        <v>502</v>
      </c>
      <c r="D2761" s="10">
        <f>D2762+D2763+D2764+D2765+D2766</f>
        <v>3211</v>
      </c>
      <c r="E2761" s="113">
        <v>0</v>
      </c>
      <c r="F2761" s="10">
        <f>F2762+F2763+F2764+F2765+F2766</f>
        <v>3211</v>
      </c>
      <c r="G2761" s="113">
        <v>0</v>
      </c>
      <c r="H2761" s="113">
        <v>0</v>
      </c>
      <c r="I2761" s="3"/>
    </row>
    <row r="2762" spans="1:9" ht="12.75" x14ac:dyDescent="0.2">
      <c r="A2762" s="160"/>
      <c r="B2762" s="255"/>
      <c r="C2762" s="138" t="s">
        <v>503</v>
      </c>
      <c r="D2762" s="138">
        <f t="shared" si="1190"/>
        <v>3211</v>
      </c>
      <c r="E2762" s="113">
        <v>0</v>
      </c>
      <c r="F2762" s="138">
        <f>160.6+3050.4</f>
        <v>3211</v>
      </c>
      <c r="G2762" s="113">
        <v>0</v>
      </c>
      <c r="H2762" s="113">
        <v>0</v>
      </c>
      <c r="I2762" s="3"/>
    </row>
    <row r="2763" spans="1:9" ht="12.75" x14ac:dyDescent="0.2">
      <c r="A2763" s="160"/>
      <c r="B2763" s="255"/>
      <c r="C2763" s="138" t="s">
        <v>504</v>
      </c>
      <c r="D2763" s="138">
        <f t="shared" si="1190"/>
        <v>0</v>
      </c>
      <c r="E2763" s="113">
        <v>0</v>
      </c>
      <c r="F2763" s="113">
        <v>0</v>
      </c>
      <c r="G2763" s="113">
        <v>0</v>
      </c>
      <c r="H2763" s="113">
        <v>0</v>
      </c>
      <c r="I2763" s="3"/>
    </row>
    <row r="2764" spans="1:9" ht="12.75" x14ac:dyDescent="0.2">
      <c r="A2764" s="160"/>
      <c r="B2764" s="255"/>
      <c r="C2764" s="138" t="s">
        <v>505</v>
      </c>
      <c r="D2764" s="138">
        <f t="shared" si="1190"/>
        <v>0</v>
      </c>
      <c r="E2764" s="113">
        <v>0</v>
      </c>
      <c r="F2764" s="113">
        <v>0</v>
      </c>
      <c r="G2764" s="113">
        <v>0</v>
      </c>
      <c r="H2764" s="113">
        <v>0</v>
      </c>
      <c r="I2764" s="3"/>
    </row>
    <row r="2765" spans="1:9" ht="12.75" x14ac:dyDescent="0.2">
      <c r="A2765" s="160"/>
      <c r="B2765" s="255"/>
      <c r="C2765" s="138" t="s">
        <v>506</v>
      </c>
      <c r="D2765" s="138">
        <f t="shared" si="1190"/>
        <v>0</v>
      </c>
      <c r="E2765" s="113">
        <v>0</v>
      </c>
      <c r="F2765" s="113">
        <v>0</v>
      </c>
      <c r="G2765" s="113">
        <v>0</v>
      </c>
      <c r="H2765" s="113">
        <v>0</v>
      </c>
      <c r="I2765" s="3"/>
    </row>
    <row r="2766" spans="1:9" ht="15" customHeight="1" x14ac:dyDescent="0.2">
      <c r="A2766" s="160"/>
      <c r="B2766" s="255"/>
      <c r="C2766" s="138" t="s">
        <v>507</v>
      </c>
      <c r="D2766" s="138">
        <f t="shared" si="1190"/>
        <v>0</v>
      </c>
      <c r="E2766" s="113">
        <v>0</v>
      </c>
      <c r="F2766" s="113">
        <v>0</v>
      </c>
      <c r="G2766" s="113">
        <v>0</v>
      </c>
      <c r="H2766" s="113">
        <v>0</v>
      </c>
      <c r="I2766" s="3"/>
    </row>
    <row r="2767" spans="1:9" ht="12.75" customHeight="1" x14ac:dyDescent="0.2">
      <c r="A2767" s="160" t="s">
        <v>620</v>
      </c>
      <c r="B2767" s="255" t="s">
        <v>621</v>
      </c>
      <c r="C2767" s="10" t="s">
        <v>502</v>
      </c>
      <c r="D2767" s="10">
        <f>D2768+D2769+D2770+D2771+D2772</f>
        <v>2465</v>
      </c>
      <c r="E2767" s="113">
        <v>0</v>
      </c>
      <c r="F2767" s="10">
        <f>F2768+F2769+F2770+F2771+F2772</f>
        <v>2465</v>
      </c>
      <c r="G2767" s="113">
        <v>0</v>
      </c>
      <c r="H2767" s="113">
        <v>0</v>
      </c>
      <c r="I2767" s="3"/>
    </row>
    <row r="2768" spans="1:9" ht="12.75" x14ac:dyDescent="0.2">
      <c r="A2768" s="160"/>
      <c r="B2768" s="255"/>
      <c r="C2768" s="138" t="s">
        <v>503</v>
      </c>
      <c r="D2768" s="138">
        <f t="shared" si="1190"/>
        <v>2465</v>
      </c>
      <c r="E2768" s="113">
        <v>0</v>
      </c>
      <c r="F2768" s="138">
        <f>123.2+2341.8</f>
        <v>2465</v>
      </c>
      <c r="G2768" s="113">
        <v>0</v>
      </c>
      <c r="H2768" s="113">
        <v>0</v>
      </c>
      <c r="I2768" s="3"/>
    </row>
    <row r="2769" spans="1:9" ht="12.75" x14ac:dyDescent="0.2">
      <c r="A2769" s="160"/>
      <c r="B2769" s="255"/>
      <c r="C2769" s="138" t="s">
        <v>504</v>
      </c>
      <c r="D2769" s="138">
        <f t="shared" si="1190"/>
        <v>0</v>
      </c>
      <c r="E2769" s="113">
        <v>0</v>
      </c>
      <c r="F2769" s="113">
        <v>0</v>
      </c>
      <c r="G2769" s="113">
        <v>0</v>
      </c>
      <c r="H2769" s="113">
        <v>0</v>
      </c>
      <c r="I2769" s="3"/>
    </row>
    <row r="2770" spans="1:9" ht="12.75" x14ac:dyDescent="0.2">
      <c r="A2770" s="160"/>
      <c r="B2770" s="255"/>
      <c r="C2770" s="138" t="s">
        <v>505</v>
      </c>
      <c r="D2770" s="138">
        <f t="shared" si="1190"/>
        <v>0</v>
      </c>
      <c r="E2770" s="113">
        <v>0</v>
      </c>
      <c r="F2770" s="113">
        <v>0</v>
      </c>
      <c r="G2770" s="113">
        <v>0</v>
      </c>
      <c r="H2770" s="113">
        <v>0</v>
      </c>
      <c r="I2770" s="3"/>
    </row>
    <row r="2771" spans="1:9" ht="12.75" x14ac:dyDescent="0.2">
      <c r="A2771" s="160"/>
      <c r="B2771" s="255"/>
      <c r="C2771" s="138" t="s">
        <v>506</v>
      </c>
      <c r="D2771" s="138">
        <f t="shared" si="1190"/>
        <v>0</v>
      </c>
      <c r="E2771" s="113">
        <v>0</v>
      </c>
      <c r="F2771" s="113">
        <v>0</v>
      </c>
      <c r="G2771" s="113">
        <v>0</v>
      </c>
      <c r="H2771" s="113">
        <v>0</v>
      </c>
      <c r="I2771" s="3"/>
    </row>
    <row r="2772" spans="1:9" ht="12.75" x14ac:dyDescent="0.2">
      <c r="A2772" s="160"/>
      <c r="B2772" s="255"/>
      <c r="C2772" s="138" t="s">
        <v>507</v>
      </c>
      <c r="D2772" s="138">
        <f t="shared" si="1190"/>
        <v>0</v>
      </c>
      <c r="E2772" s="113">
        <v>0</v>
      </c>
      <c r="F2772" s="113">
        <v>0</v>
      </c>
      <c r="G2772" s="113">
        <v>0</v>
      </c>
      <c r="H2772" s="113">
        <v>0</v>
      </c>
      <c r="I2772" s="3"/>
    </row>
    <row r="2773" spans="1:9" ht="12.75" customHeight="1" x14ac:dyDescent="0.2">
      <c r="A2773" s="160" t="s">
        <v>622</v>
      </c>
      <c r="B2773" s="255" t="s">
        <v>623</v>
      </c>
      <c r="C2773" s="10" t="s">
        <v>502</v>
      </c>
      <c r="D2773" s="10">
        <f>D2774+D2775+D2776+D2777+D2778</f>
        <v>2781.4</v>
      </c>
      <c r="E2773" s="113">
        <v>0</v>
      </c>
      <c r="F2773" s="10">
        <f>F2774+F2775+F2776+F2777+F2778</f>
        <v>2781.4</v>
      </c>
      <c r="G2773" s="113">
        <v>0</v>
      </c>
      <c r="H2773" s="113">
        <v>0</v>
      </c>
      <c r="I2773" s="3"/>
    </row>
    <row r="2774" spans="1:9" ht="12.75" x14ac:dyDescent="0.2">
      <c r="A2774" s="160"/>
      <c r="B2774" s="255"/>
      <c r="C2774" s="138" t="s">
        <v>503</v>
      </c>
      <c r="D2774" s="138">
        <f t="shared" si="1190"/>
        <v>2781.4</v>
      </c>
      <c r="E2774" s="113">
        <v>0</v>
      </c>
      <c r="F2774" s="138">
        <f>139.1+2642.3</f>
        <v>2781.4</v>
      </c>
      <c r="G2774" s="113">
        <v>0</v>
      </c>
      <c r="H2774" s="113">
        <v>0</v>
      </c>
      <c r="I2774" s="3"/>
    </row>
    <row r="2775" spans="1:9" ht="12.75" x14ac:dyDescent="0.2">
      <c r="A2775" s="160"/>
      <c r="B2775" s="255"/>
      <c r="C2775" s="138" t="s">
        <v>504</v>
      </c>
      <c r="D2775" s="138">
        <f t="shared" si="1190"/>
        <v>0</v>
      </c>
      <c r="E2775" s="113">
        <v>0</v>
      </c>
      <c r="F2775" s="113">
        <v>0</v>
      </c>
      <c r="G2775" s="113">
        <v>0</v>
      </c>
      <c r="H2775" s="113">
        <v>0</v>
      </c>
      <c r="I2775" s="3"/>
    </row>
    <row r="2776" spans="1:9" ht="12.75" x14ac:dyDescent="0.2">
      <c r="A2776" s="160"/>
      <c r="B2776" s="255"/>
      <c r="C2776" s="138" t="s">
        <v>505</v>
      </c>
      <c r="D2776" s="138">
        <f t="shared" si="1190"/>
        <v>0</v>
      </c>
      <c r="E2776" s="113">
        <v>0</v>
      </c>
      <c r="F2776" s="113">
        <v>0</v>
      </c>
      <c r="G2776" s="113">
        <v>0</v>
      </c>
      <c r="H2776" s="113">
        <v>0</v>
      </c>
      <c r="I2776" s="3"/>
    </row>
    <row r="2777" spans="1:9" ht="12.75" x14ac:dyDescent="0.2">
      <c r="A2777" s="160"/>
      <c r="B2777" s="255"/>
      <c r="C2777" s="138" t="s">
        <v>506</v>
      </c>
      <c r="D2777" s="138">
        <f t="shared" si="1190"/>
        <v>0</v>
      </c>
      <c r="E2777" s="113">
        <v>0</v>
      </c>
      <c r="F2777" s="113">
        <v>0</v>
      </c>
      <c r="G2777" s="113">
        <v>0</v>
      </c>
      <c r="H2777" s="113">
        <v>0</v>
      </c>
      <c r="I2777" s="3"/>
    </row>
    <row r="2778" spans="1:9" ht="12.75" x14ac:dyDescent="0.2">
      <c r="A2778" s="160"/>
      <c r="B2778" s="255"/>
      <c r="C2778" s="138" t="s">
        <v>507</v>
      </c>
      <c r="D2778" s="138">
        <f t="shared" si="1190"/>
        <v>0</v>
      </c>
      <c r="E2778" s="113">
        <v>0</v>
      </c>
      <c r="F2778" s="113">
        <v>0</v>
      </c>
      <c r="G2778" s="113">
        <v>0</v>
      </c>
      <c r="H2778" s="113">
        <v>0</v>
      </c>
      <c r="I2778" s="3"/>
    </row>
    <row r="2779" spans="1:9" ht="12.75" customHeight="1" x14ac:dyDescent="0.2">
      <c r="A2779" s="160" t="s">
        <v>624</v>
      </c>
      <c r="B2779" s="255" t="s">
        <v>625</v>
      </c>
      <c r="C2779" s="10" t="s">
        <v>502</v>
      </c>
      <c r="D2779" s="10">
        <f>D2780+D2781+D2782+D2783+D2784</f>
        <v>358.9</v>
      </c>
      <c r="E2779" s="113">
        <v>0</v>
      </c>
      <c r="F2779" s="10">
        <f>F2780+F2781+F2782+F2783+F2784</f>
        <v>358.9</v>
      </c>
      <c r="G2779" s="113">
        <v>0</v>
      </c>
      <c r="H2779" s="113">
        <v>0</v>
      </c>
      <c r="I2779" s="3"/>
    </row>
    <row r="2780" spans="1:9" ht="12.75" x14ac:dyDescent="0.2">
      <c r="A2780" s="160"/>
      <c r="B2780" s="255"/>
      <c r="C2780" s="138" t="s">
        <v>503</v>
      </c>
      <c r="D2780" s="138">
        <f t="shared" ref="D2780:D2843" si="1191">E2780+F2780+G2780+H2780</f>
        <v>358.9</v>
      </c>
      <c r="E2780" s="113">
        <v>0</v>
      </c>
      <c r="F2780" s="138">
        <f>17.9+341</f>
        <v>358.9</v>
      </c>
      <c r="G2780" s="113">
        <v>0</v>
      </c>
      <c r="H2780" s="113">
        <v>0</v>
      </c>
      <c r="I2780" s="3"/>
    </row>
    <row r="2781" spans="1:9" ht="12.75" x14ac:dyDescent="0.2">
      <c r="A2781" s="160"/>
      <c r="B2781" s="255"/>
      <c r="C2781" s="138" t="s">
        <v>504</v>
      </c>
      <c r="D2781" s="138">
        <f t="shared" si="1191"/>
        <v>0</v>
      </c>
      <c r="E2781" s="113">
        <v>0</v>
      </c>
      <c r="F2781" s="113">
        <v>0</v>
      </c>
      <c r="G2781" s="113">
        <v>0</v>
      </c>
      <c r="H2781" s="113">
        <v>0</v>
      </c>
      <c r="I2781" s="3"/>
    </row>
    <row r="2782" spans="1:9" ht="12.75" x14ac:dyDescent="0.2">
      <c r="A2782" s="160"/>
      <c r="B2782" s="255"/>
      <c r="C2782" s="138" t="s">
        <v>505</v>
      </c>
      <c r="D2782" s="138">
        <f t="shared" si="1191"/>
        <v>0</v>
      </c>
      <c r="E2782" s="113">
        <v>0</v>
      </c>
      <c r="F2782" s="113">
        <v>0</v>
      </c>
      <c r="G2782" s="113">
        <v>0</v>
      </c>
      <c r="H2782" s="113">
        <v>0</v>
      </c>
      <c r="I2782" s="3"/>
    </row>
    <row r="2783" spans="1:9" ht="12.75" x14ac:dyDescent="0.2">
      <c r="A2783" s="160"/>
      <c r="B2783" s="255"/>
      <c r="C2783" s="138" t="s">
        <v>506</v>
      </c>
      <c r="D2783" s="138">
        <f t="shared" si="1191"/>
        <v>0</v>
      </c>
      <c r="E2783" s="113">
        <v>0</v>
      </c>
      <c r="F2783" s="113">
        <v>0</v>
      </c>
      <c r="G2783" s="113">
        <v>0</v>
      </c>
      <c r="H2783" s="113">
        <v>0</v>
      </c>
      <c r="I2783" s="3"/>
    </row>
    <row r="2784" spans="1:9" ht="12.75" x14ac:dyDescent="0.2">
      <c r="A2784" s="160"/>
      <c r="B2784" s="255"/>
      <c r="C2784" s="138" t="s">
        <v>507</v>
      </c>
      <c r="D2784" s="138">
        <f t="shared" si="1191"/>
        <v>0</v>
      </c>
      <c r="E2784" s="113">
        <v>0</v>
      </c>
      <c r="F2784" s="113">
        <v>0</v>
      </c>
      <c r="G2784" s="113">
        <v>0</v>
      </c>
      <c r="H2784" s="113">
        <v>0</v>
      </c>
      <c r="I2784" s="3"/>
    </row>
    <row r="2785" spans="1:9" ht="12.75" customHeight="1" x14ac:dyDescent="0.2">
      <c r="A2785" s="160" t="s">
        <v>626</v>
      </c>
      <c r="B2785" s="255" t="s">
        <v>627</v>
      </c>
      <c r="C2785" s="138" t="s">
        <v>502</v>
      </c>
      <c r="D2785" s="10">
        <f>D2786+D2787+D2788+D2789+D2790</f>
        <v>717.8</v>
      </c>
      <c r="E2785" s="113">
        <v>0</v>
      </c>
      <c r="F2785" s="10">
        <f>F2786+F2787+F2788+F2789+F2790</f>
        <v>717.8</v>
      </c>
      <c r="G2785" s="113">
        <v>0</v>
      </c>
      <c r="H2785" s="113">
        <v>0</v>
      </c>
      <c r="I2785" s="3"/>
    </row>
    <row r="2786" spans="1:9" ht="12.75" x14ac:dyDescent="0.2">
      <c r="A2786" s="160"/>
      <c r="B2786" s="255"/>
      <c r="C2786" s="138" t="s">
        <v>503</v>
      </c>
      <c r="D2786" s="138">
        <f t="shared" si="1191"/>
        <v>717.8</v>
      </c>
      <c r="E2786" s="113">
        <v>0</v>
      </c>
      <c r="F2786" s="138">
        <f>35.9+681.9</f>
        <v>717.8</v>
      </c>
      <c r="G2786" s="113">
        <v>0</v>
      </c>
      <c r="H2786" s="113">
        <v>0</v>
      </c>
      <c r="I2786" s="3"/>
    </row>
    <row r="2787" spans="1:9" ht="12.75" x14ac:dyDescent="0.2">
      <c r="A2787" s="160"/>
      <c r="B2787" s="255"/>
      <c r="C2787" s="138" t="s">
        <v>504</v>
      </c>
      <c r="D2787" s="138">
        <f t="shared" si="1191"/>
        <v>0</v>
      </c>
      <c r="E2787" s="113">
        <v>0</v>
      </c>
      <c r="F2787" s="113">
        <v>0</v>
      </c>
      <c r="G2787" s="113">
        <v>0</v>
      </c>
      <c r="H2787" s="113">
        <v>0</v>
      </c>
      <c r="I2787" s="3"/>
    </row>
    <row r="2788" spans="1:9" ht="12.75" x14ac:dyDescent="0.2">
      <c r="A2788" s="160"/>
      <c r="B2788" s="255"/>
      <c r="C2788" s="138" t="s">
        <v>505</v>
      </c>
      <c r="D2788" s="138">
        <f t="shared" si="1191"/>
        <v>0</v>
      </c>
      <c r="E2788" s="113">
        <v>0</v>
      </c>
      <c r="F2788" s="113">
        <v>0</v>
      </c>
      <c r="G2788" s="113">
        <v>0</v>
      </c>
      <c r="H2788" s="113">
        <v>0</v>
      </c>
      <c r="I2788" s="3"/>
    </row>
    <row r="2789" spans="1:9" ht="12.75" x14ac:dyDescent="0.2">
      <c r="A2789" s="160"/>
      <c r="B2789" s="255"/>
      <c r="C2789" s="138" t="s">
        <v>506</v>
      </c>
      <c r="D2789" s="138">
        <f t="shared" si="1191"/>
        <v>0</v>
      </c>
      <c r="E2789" s="113">
        <v>0</v>
      </c>
      <c r="F2789" s="113">
        <v>0</v>
      </c>
      <c r="G2789" s="113">
        <v>0</v>
      </c>
      <c r="H2789" s="113">
        <v>0</v>
      </c>
      <c r="I2789" s="3"/>
    </row>
    <row r="2790" spans="1:9" ht="12.75" x14ac:dyDescent="0.2">
      <c r="A2790" s="160"/>
      <c r="B2790" s="255"/>
      <c r="C2790" s="138" t="s">
        <v>507</v>
      </c>
      <c r="D2790" s="138">
        <f t="shared" si="1191"/>
        <v>0</v>
      </c>
      <c r="E2790" s="113">
        <v>0</v>
      </c>
      <c r="F2790" s="113">
        <v>0</v>
      </c>
      <c r="G2790" s="113">
        <v>0</v>
      </c>
      <c r="H2790" s="113">
        <v>0</v>
      </c>
      <c r="I2790" s="3"/>
    </row>
    <row r="2791" spans="1:9" ht="12.75" customHeight="1" x14ac:dyDescent="0.2">
      <c r="A2791" s="160" t="s">
        <v>628</v>
      </c>
      <c r="B2791" s="255" t="s">
        <v>629</v>
      </c>
      <c r="C2791" s="138" t="s">
        <v>502</v>
      </c>
      <c r="D2791" s="10">
        <f>D2792+D2793+D2794+D2795+D2796</f>
        <v>3768.3</v>
      </c>
      <c r="E2791" s="113">
        <v>0</v>
      </c>
      <c r="F2791" s="10">
        <f>F2792+F2793+F2794+F2795+F2796</f>
        <v>3768.3</v>
      </c>
      <c r="G2791" s="113">
        <v>0</v>
      </c>
      <c r="H2791" s="113">
        <v>0</v>
      </c>
      <c r="I2791" s="3"/>
    </row>
    <row r="2792" spans="1:9" ht="12.75" x14ac:dyDescent="0.2">
      <c r="A2792" s="160"/>
      <c r="B2792" s="255"/>
      <c r="C2792" s="138" t="s">
        <v>503</v>
      </c>
      <c r="D2792" s="138">
        <f t="shared" si="1191"/>
        <v>3768.3</v>
      </c>
      <c r="E2792" s="113">
        <v>0</v>
      </c>
      <c r="F2792" s="138">
        <f>188.4+3579.9</f>
        <v>3768.3</v>
      </c>
      <c r="G2792" s="113">
        <v>0</v>
      </c>
      <c r="H2792" s="113">
        <v>0</v>
      </c>
      <c r="I2792" s="3"/>
    </row>
    <row r="2793" spans="1:9" ht="12.75" x14ac:dyDescent="0.2">
      <c r="A2793" s="160"/>
      <c r="B2793" s="255"/>
      <c r="C2793" s="138" t="s">
        <v>504</v>
      </c>
      <c r="D2793" s="138">
        <f t="shared" si="1191"/>
        <v>0</v>
      </c>
      <c r="E2793" s="113">
        <v>0</v>
      </c>
      <c r="F2793" s="113">
        <v>0</v>
      </c>
      <c r="G2793" s="113">
        <v>0</v>
      </c>
      <c r="H2793" s="113">
        <v>0</v>
      </c>
      <c r="I2793" s="3"/>
    </row>
    <row r="2794" spans="1:9" ht="12.75" x14ac:dyDescent="0.2">
      <c r="A2794" s="160"/>
      <c r="B2794" s="255"/>
      <c r="C2794" s="138" t="s">
        <v>505</v>
      </c>
      <c r="D2794" s="138">
        <f t="shared" si="1191"/>
        <v>0</v>
      </c>
      <c r="E2794" s="113">
        <v>0</v>
      </c>
      <c r="F2794" s="113">
        <v>0</v>
      </c>
      <c r="G2794" s="113">
        <v>0</v>
      </c>
      <c r="H2794" s="113">
        <v>0</v>
      </c>
      <c r="I2794" s="3"/>
    </row>
    <row r="2795" spans="1:9" ht="12.75" x14ac:dyDescent="0.2">
      <c r="A2795" s="160"/>
      <c r="B2795" s="255"/>
      <c r="C2795" s="138" t="s">
        <v>506</v>
      </c>
      <c r="D2795" s="138">
        <f t="shared" si="1191"/>
        <v>0</v>
      </c>
      <c r="E2795" s="113">
        <v>0</v>
      </c>
      <c r="F2795" s="113">
        <v>0</v>
      </c>
      <c r="G2795" s="113">
        <v>0</v>
      </c>
      <c r="H2795" s="113">
        <v>0</v>
      </c>
      <c r="I2795" s="3"/>
    </row>
    <row r="2796" spans="1:9" ht="12.75" x14ac:dyDescent="0.2">
      <c r="A2796" s="160"/>
      <c r="B2796" s="255"/>
      <c r="C2796" s="138" t="s">
        <v>507</v>
      </c>
      <c r="D2796" s="138">
        <f t="shared" si="1191"/>
        <v>0</v>
      </c>
      <c r="E2796" s="113">
        <v>0</v>
      </c>
      <c r="F2796" s="113">
        <v>0</v>
      </c>
      <c r="G2796" s="113">
        <v>0</v>
      </c>
      <c r="H2796" s="113">
        <v>0</v>
      </c>
      <c r="I2796" s="3"/>
    </row>
    <row r="2797" spans="1:9" ht="12.75" customHeight="1" x14ac:dyDescent="0.2">
      <c r="A2797" s="160" t="s">
        <v>630</v>
      </c>
      <c r="B2797" s="255" t="s">
        <v>631</v>
      </c>
      <c r="C2797" s="10" t="s">
        <v>502</v>
      </c>
      <c r="D2797" s="10">
        <f>D2798+D2799+D2800+D2801+D2802</f>
        <v>1615</v>
      </c>
      <c r="E2797" s="113">
        <v>0</v>
      </c>
      <c r="F2797" s="10">
        <f>F2798+F2799+F2800+F2801+F2802</f>
        <v>1615</v>
      </c>
      <c r="G2797" s="113">
        <v>0</v>
      </c>
      <c r="H2797" s="113">
        <v>0</v>
      </c>
      <c r="I2797" s="3"/>
    </row>
    <row r="2798" spans="1:9" ht="12.75" x14ac:dyDescent="0.2">
      <c r="A2798" s="160"/>
      <c r="B2798" s="255"/>
      <c r="C2798" s="138" t="s">
        <v>503</v>
      </c>
      <c r="D2798" s="138">
        <f t="shared" si="1191"/>
        <v>1615</v>
      </c>
      <c r="E2798" s="113">
        <v>0</v>
      </c>
      <c r="F2798" s="138">
        <f>80.8+1534.2</f>
        <v>1615</v>
      </c>
      <c r="G2798" s="113">
        <v>0</v>
      </c>
      <c r="H2798" s="113">
        <v>0</v>
      </c>
      <c r="I2798" s="3"/>
    </row>
    <row r="2799" spans="1:9" ht="12.75" x14ac:dyDescent="0.2">
      <c r="A2799" s="160"/>
      <c r="B2799" s="255"/>
      <c r="C2799" s="138" t="s">
        <v>504</v>
      </c>
      <c r="D2799" s="138">
        <f t="shared" si="1191"/>
        <v>0</v>
      </c>
      <c r="E2799" s="113">
        <v>0</v>
      </c>
      <c r="F2799" s="113">
        <v>0</v>
      </c>
      <c r="G2799" s="113">
        <v>0</v>
      </c>
      <c r="H2799" s="113">
        <v>0</v>
      </c>
      <c r="I2799" s="3"/>
    </row>
    <row r="2800" spans="1:9" ht="12.75" x14ac:dyDescent="0.2">
      <c r="A2800" s="160"/>
      <c r="B2800" s="255"/>
      <c r="C2800" s="138" t="s">
        <v>505</v>
      </c>
      <c r="D2800" s="138">
        <f t="shared" si="1191"/>
        <v>0</v>
      </c>
      <c r="E2800" s="113">
        <v>0</v>
      </c>
      <c r="F2800" s="113">
        <v>0</v>
      </c>
      <c r="G2800" s="113">
        <v>0</v>
      </c>
      <c r="H2800" s="113">
        <v>0</v>
      </c>
      <c r="I2800" s="3"/>
    </row>
    <row r="2801" spans="1:9" ht="12.75" x14ac:dyDescent="0.2">
      <c r="A2801" s="160"/>
      <c r="B2801" s="255"/>
      <c r="C2801" s="138" t="s">
        <v>506</v>
      </c>
      <c r="D2801" s="138">
        <f t="shared" si="1191"/>
        <v>0</v>
      </c>
      <c r="E2801" s="113">
        <v>0</v>
      </c>
      <c r="F2801" s="113">
        <v>0</v>
      </c>
      <c r="G2801" s="113">
        <v>0</v>
      </c>
      <c r="H2801" s="113">
        <v>0</v>
      </c>
      <c r="I2801" s="3"/>
    </row>
    <row r="2802" spans="1:9" ht="12.75" x14ac:dyDescent="0.2">
      <c r="A2802" s="160"/>
      <c r="B2802" s="255"/>
      <c r="C2802" s="138" t="s">
        <v>507</v>
      </c>
      <c r="D2802" s="138">
        <f t="shared" si="1191"/>
        <v>0</v>
      </c>
      <c r="E2802" s="113">
        <v>0</v>
      </c>
      <c r="F2802" s="113">
        <v>0</v>
      </c>
      <c r="G2802" s="113">
        <v>0</v>
      </c>
      <c r="H2802" s="113">
        <v>0</v>
      </c>
      <c r="I2802" s="3"/>
    </row>
    <row r="2803" spans="1:9" ht="12.75" customHeight="1" x14ac:dyDescent="0.2">
      <c r="A2803" s="160" t="s">
        <v>632</v>
      </c>
      <c r="B2803" s="255" t="s">
        <v>633</v>
      </c>
      <c r="C2803" s="138" t="s">
        <v>502</v>
      </c>
      <c r="D2803" s="10">
        <f>D2804+D2805+D2806+D2807+D2808</f>
        <v>540.29999999999995</v>
      </c>
      <c r="E2803" s="113">
        <v>0</v>
      </c>
      <c r="F2803" s="10">
        <f>F2804+F2805+F2806+F2807+F2808</f>
        <v>540.29999999999995</v>
      </c>
      <c r="G2803" s="113">
        <v>0</v>
      </c>
      <c r="H2803" s="113">
        <v>0</v>
      </c>
      <c r="I2803" s="3"/>
    </row>
    <row r="2804" spans="1:9" ht="12.75" x14ac:dyDescent="0.2">
      <c r="A2804" s="160"/>
      <c r="B2804" s="255"/>
      <c r="C2804" s="138" t="s">
        <v>503</v>
      </c>
      <c r="D2804" s="138">
        <f t="shared" si="1191"/>
        <v>540.29999999999995</v>
      </c>
      <c r="E2804" s="113">
        <v>0</v>
      </c>
      <c r="F2804" s="138">
        <f>27+513.3</f>
        <v>540.29999999999995</v>
      </c>
      <c r="G2804" s="113">
        <v>0</v>
      </c>
      <c r="H2804" s="113">
        <v>0</v>
      </c>
      <c r="I2804" s="3"/>
    </row>
    <row r="2805" spans="1:9" ht="12.75" x14ac:dyDescent="0.2">
      <c r="A2805" s="160"/>
      <c r="B2805" s="255"/>
      <c r="C2805" s="138" t="s">
        <v>504</v>
      </c>
      <c r="D2805" s="138">
        <f t="shared" si="1191"/>
        <v>0</v>
      </c>
      <c r="E2805" s="113">
        <v>0</v>
      </c>
      <c r="F2805" s="113">
        <v>0</v>
      </c>
      <c r="G2805" s="113">
        <v>0</v>
      </c>
      <c r="H2805" s="113">
        <v>0</v>
      </c>
      <c r="I2805" s="3"/>
    </row>
    <row r="2806" spans="1:9" ht="12.75" x14ac:dyDescent="0.2">
      <c r="A2806" s="160"/>
      <c r="B2806" s="255"/>
      <c r="C2806" s="138" t="s">
        <v>505</v>
      </c>
      <c r="D2806" s="138">
        <f t="shared" si="1191"/>
        <v>0</v>
      </c>
      <c r="E2806" s="113">
        <v>0</v>
      </c>
      <c r="F2806" s="113">
        <v>0</v>
      </c>
      <c r="G2806" s="113">
        <v>0</v>
      </c>
      <c r="H2806" s="113">
        <v>0</v>
      </c>
      <c r="I2806" s="3"/>
    </row>
    <row r="2807" spans="1:9" ht="12.75" x14ac:dyDescent="0.2">
      <c r="A2807" s="160"/>
      <c r="B2807" s="255"/>
      <c r="C2807" s="138" t="s">
        <v>506</v>
      </c>
      <c r="D2807" s="138">
        <f t="shared" si="1191"/>
        <v>0</v>
      </c>
      <c r="E2807" s="113">
        <v>0</v>
      </c>
      <c r="F2807" s="113">
        <v>0</v>
      </c>
      <c r="G2807" s="113">
        <v>0</v>
      </c>
      <c r="H2807" s="113">
        <v>0</v>
      </c>
      <c r="I2807" s="3"/>
    </row>
    <row r="2808" spans="1:9" ht="12.75" x14ac:dyDescent="0.2">
      <c r="A2808" s="160"/>
      <c r="B2808" s="255"/>
      <c r="C2808" s="138" t="s">
        <v>507</v>
      </c>
      <c r="D2808" s="138">
        <f t="shared" si="1191"/>
        <v>0</v>
      </c>
      <c r="E2808" s="113">
        <v>0</v>
      </c>
      <c r="F2808" s="113">
        <v>0</v>
      </c>
      <c r="G2808" s="113">
        <v>0</v>
      </c>
      <c r="H2808" s="113">
        <v>0</v>
      </c>
      <c r="I2808" s="3"/>
    </row>
    <row r="2809" spans="1:9" ht="12.75" customHeight="1" x14ac:dyDescent="0.2">
      <c r="A2809" s="160" t="s">
        <v>634</v>
      </c>
      <c r="B2809" s="255" t="s">
        <v>635</v>
      </c>
      <c r="C2809" s="138" t="s">
        <v>502</v>
      </c>
      <c r="D2809" s="10">
        <f>D2810+D2811+D2812+D2813+D2814</f>
        <v>600</v>
      </c>
      <c r="E2809" s="113">
        <v>0</v>
      </c>
      <c r="F2809" s="10">
        <f>F2810+F2811+F2812+F2813+F2814</f>
        <v>600</v>
      </c>
      <c r="G2809" s="113">
        <v>0</v>
      </c>
      <c r="H2809" s="113">
        <v>0</v>
      </c>
      <c r="I2809" s="3"/>
    </row>
    <row r="2810" spans="1:9" ht="12.75" x14ac:dyDescent="0.2">
      <c r="A2810" s="160"/>
      <c r="B2810" s="255"/>
      <c r="C2810" s="138" t="s">
        <v>503</v>
      </c>
      <c r="D2810" s="138">
        <f t="shared" si="1191"/>
        <v>600</v>
      </c>
      <c r="E2810" s="113">
        <v>0</v>
      </c>
      <c r="F2810" s="138">
        <f>30+570</f>
        <v>600</v>
      </c>
      <c r="G2810" s="113">
        <v>0</v>
      </c>
      <c r="H2810" s="113">
        <v>0</v>
      </c>
      <c r="I2810" s="3"/>
    </row>
    <row r="2811" spans="1:9" ht="12.75" x14ac:dyDescent="0.2">
      <c r="A2811" s="160"/>
      <c r="B2811" s="255"/>
      <c r="C2811" s="138" t="s">
        <v>504</v>
      </c>
      <c r="D2811" s="138">
        <f t="shared" si="1191"/>
        <v>0</v>
      </c>
      <c r="E2811" s="113">
        <v>0</v>
      </c>
      <c r="F2811" s="113">
        <v>0</v>
      </c>
      <c r="G2811" s="113">
        <v>0</v>
      </c>
      <c r="H2811" s="113">
        <v>0</v>
      </c>
      <c r="I2811" s="3"/>
    </row>
    <row r="2812" spans="1:9" ht="12.75" x14ac:dyDescent="0.2">
      <c r="A2812" s="160"/>
      <c r="B2812" s="255"/>
      <c r="C2812" s="138" t="s">
        <v>505</v>
      </c>
      <c r="D2812" s="138">
        <f t="shared" si="1191"/>
        <v>0</v>
      </c>
      <c r="E2812" s="113">
        <v>0</v>
      </c>
      <c r="F2812" s="113">
        <v>0</v>
      </c>
      <c r="G2812" s="113">
        <v>0</v>
      </c>
      <c r="H2812" s="113">
        <v>0</v>
      </c>
      <c r="I2812" s="3"/>
    </row>
    <row r="2813" spans="1:9" ht="12.75" x14ac:dyDescent="0.2">
      <c r="A2813" s="160"/>
      <c r="B2813" s="255"/>
      <c r="C2813" s="138" t="s">
        <v>506</v>
      </c>
      <c r="D2813" s="138">
        <f t="shared" si="1191"/>
        <v>0</v>
      </c>
      <c r="E2813" s="113">
        <v>0</v>
      </c>
      <c r="F2813" s="113">
        <v>0</v>
      </c>
      <c r="G2813" s="113">
        <v>0</v>
      </c>
      <c r="H2813" s="113">
        <v>0</v>
      </c>
      <c r="I2813" s="3"/>
    </row>
    <row r="2814" spans="1:9" ht="12.75" x14ac:dyDescent="0.2">
      <c r="A2814" s="160"/>
      <c r="B2814" s="255"/>
      <c r="C2814" s="138" t="s">
        <v>507</v>
      </c>
      <c r="D2814" s="138">
        <f t="shared" si="1191"/>
        <v>0</v>
      </c>
      <c r="E2814" s="113">
        <v>0</v>
      </c>
      <c r="F2814" s="113">
        <v>0</v>
      </c>
      <c r="G2814" s="113">
        <v>0</v>
      </c>
      <c r="H2814" s="113">
        <v>0</v>
      </c>
      <c r="I2814" s="3"/>
    </row>
    <row r="2815" spans="1:9" ht="12.75" customHeight="1" x14ac:dyDescent="0.2">
      <c r="A2815" s="160" t="s">
        <v>636</v>
      </c>
      <c r="B2815" s="255" t="s">
        <v>637</v>
      </c>
      <c r="C2815" s="10" t="s">
        <v>502</v>
      </c>
      <c r="D2815" s="10">
        <f>D2816+D2817+D2818+D2819+D2820</f>
        <v>3182.4</v>
      </c>
      <c r="E2815" s="113">
        <v>0</v>
      </c>
      <c r="F2815" s="10">
        <f>F2816+F2817+F2818+F2819+F2820</f>
        <v>3182.4</v>
      </c>
      <c r="G2815" s="113">
        <v>0</v>
      </c>
      <c r="H2815" s="113">
        <v>0</v>
      </c>
      <c r="I2815" s="3"/>
    </row>
    <row r="2816" spans="1:9" ht="12.75" x14ac:dyDescent="0.2">
      <c r="A2816" s="160"/>
      <c r="B2816" s="255"/>
      <c r="C2816" s="138" t="s">
        <v>503</v>
      </c>
      <c r="D2816" s="138">
        <f t="shared" si="1191"/>
        <v>3182.4</v>
      </c>
      <c r="E2816" s="113">
        <v>0</v>
      </c>
      <c r="F2816" s="138">
        <f>159.1+3023.3</f>
        <v>3182.4</v>
      </c>
      <c r="G2816" s="113">
        <v>0</v>
      </c>
      <c r="H2816" s="113">
        <v>0</v>
      </c>
      <c r="I2816" s="3"/>
    </row>
    <row r="2817" spans="1:9" ht="12.75" x14ac:dyDescent="0.2">
      <c r="A2817" s="160"/>
      <c r="B2817" s="255"/>
      <c r="C2817" s="138" t="s">
        <v>504</v>
      </c>
      <c r="D2817" s="138">
        <f t="shared" si="1191"/>
        <v>0</v>
      </c>
      <c r="E2817" s="113">
        <v>0</v>
      </c>
      <c r="F2817" s="113">
        <v>0</v>
      </c>
      <c r="G2817" s="113">
        <v>0</v>
      </c>
      <c r="H2817" s="113">
        <v>0</v>
      </c>
      <c r="I2817" s="3"/>
    </row>
    <row r="2818" spans="1:9" ht="12.75" x14ac:dyDescent="0.2">
      <c r="A2818" s="160"/>
      <c r="B2818" s="255"/>
      <c r="C2818" s="138" t="s">
        <v>505</v>
      </c>
      <c r="D2818" s="138">
        <f t="shared" si="1191"/>
        <v>0</v>
      </c>
      <c r="E2818" s="113">
        <v>0</v>
      </c>
      <c r="F2818" s="113">
        <v>0</v>
      </c>
      <c r="G2818" s="113">
        <v>0</v>
      </c>
      <c r="H2818" s="113">
        <v>0</v>
      </c>
      <c r="I2818" s="3"/>
    </row>
    <row r="2819" spans="1:9" ht="12.75" x14ac:dyDescent="0.2">
      <c r="A2819" s="160"/>
      <c r="B2819" s="255"/>
      <c r="C2819" s="138" t="s">
        <v>506</v>
      </c>
      <c r="D2819" s="138">
        <f t="shared" si="1191"/>
        <v>0</v>
      </c>
      <c r="E2819" s="113">
        <v>0</v>
      </c>
      <c r="F2819" s="113">
        <v>0</v>
      </c>
      <c r="G2819" s="113">
        <v>0</v>
      </c>
      <c r="H2819" s="113">
        <v>0</v>
      </c>
      <c r="I2819" s="3"/>
    </row>
    <row r="2820" spans="1:9" ht="16.5" customHeight="1" x14ac:dyDescent="0.2">
      <c r="A2820" s="160"/>
      <c r="B2820" s="255"/>
      <c r="C2820" s="138" t="s">
        <v>507</v>
      </c>
      <c r="D2820" s="138">
        <f t="shared" si="1191"/>
        <v>0</v>
      </c>
      <c r="E2820" s="113">
        <v>0</v>
      </c>
      <c r="F2820" s="113">
        <v>0</v>
      </c>
      <c r="G2820" s="113">
        <v>0</v>
      </c>
      <c r="H2820" s="113">
        <v>0</v>
      </c>
      <c r="I2820" s="3"/>
    </row>
    <row r="2821" spans="1:9" ht="12.75" customHeight="1" x14ac:dyDescent="0.2">
      <c r="A2821" s="160" t="s">
        <v>638</v>
      </c>
      <c r="B2821" s="255" t="s">
        <v>639</v>
      </c>
      <c r="C2821" s="138" t="s">
        <v>502</v>
      </c>
      <c r="D2821" s="10">
        <f>D2822+D2823+D2824+D2825+D2826</f>
        <v>1300</v>
      </c>
      <c r="E2821" s="113">
        <v>0</v>
      </c>
      <c r="F2821" s="10">
        <f>F2822+F2823+F2824+F2825+F2826</f>
        <v>1300</v>
      </c>
      <c r="G2821" s="113">
        <v>0</v>
      </c>
      <c r="H2821" s="113">
        <v>0</v>
      </c>
      <c r="I2821" s="3"/>
    </row>
    <row r="2822" spans="1:9" ht="12.75" x14ac:dyDescent="0.2">
      <c r="A2822" s="160"/>
      <c r="B2822" s="255"/>
      <c r="C2822" s="138" t="s">
        <v>503</v>
      </c>
      <c r="D2822" s="138">
        <f t="shared" si="1191"/>
        <v>1300</v>
      </c>
      <c r="E2822" s="113">
        <v>0</v>
      </c>
      <c r="F2822" s="138">
        <f>65+1235</f>
        <v>1300</v>
      </c>
      <c r="G2822" s="113">
        <v>0</v>
      </c>
      <c r="H2822" s="113">
        <v>0</v>
      </c>
      <c r="I2822" s="3"/>
    </row>
    <row r="2823" spans="1:9" ht="12.75" x14ac:dyDescent="0.2">
      <c r="A2823" s="160"/>
      <c r="B2823" s="255"/>
      <c r="C2823" s="138" t="s">
        <v>504</v>
      </c>
      <c r="D2823" s="138">
        <f t="shared" si="1191"/>
        <v>0</v>
      </c>
      <c r="E2823" s="113">
        <v>0</v>
      </c>
      <c r="F2823" s="113">
        <v>0</v>
      </c>
      <c r="G2823" s="113">
        <v>0</v>
      </c>
      <c r="H2823" s="113">
        <v>0</v>
      </c>
      <c r="I2823" s="3"/>
    </row>
    <row r="2824" spans="1:9" ht="12.75" x14ac:dyDescent="0.2">
      <c r="A2824" s="160"/>
      <c r="B2824" s="255"/>
      <c r="C2824" s="138" t="s">
        <v>505</v>
      </c>
      <c r="D2824" s="138">
        <f t="shared" si="1191"/>
        <v>0</v>
      </c>
      <c r="E2824" s="113">
        <v>0</v>
      </c>
      <c r="F2824" s="113">
        <v>0</v>
      </c>
      <c r="G2824" s="113">
        <v>0</v>
      </c>
      <c r="H2824" s="113">
        <v>0</v>
      </c>
      <c r="I2824" s="3"/>
    </row>
    <row r="2825" spans="1:9" ht="12.75" x14ac:dyDescent="0.2">
      <c r="A2825" s="160"/>
      <c r="B2825" s="255"/>
      <c r="C2825" s="138" t="s">
        <v>506</v>
      </c>
      <c r="D2825" s="138">
        <f t="shared" si="1191"/>
        <v>0</v>
      </c>
      <c r="E2825" s="113">
        <v>0</v>
      </c>
      <c r="F2825" s="113">
        <v>0</v>
      </c>
      <c r="G2825" s="113">
        <v>0</v>
      </c>
      <c r="H2825" s="113">
        <v>0</v>
      </c>
      <c r="I2825" s="3"/>
    </row>
    <row r="2826" spans="1:9" ht="12.75" x14ac:dyDescent="0.2">
      <c r="A2826" s="160"/>
      <c r="B2826" s="255"/>
      <c r="C2826" s="138" t="s">
        <v>507</v>
      </c>
      <c r="D2826" s="138">
        <f t="shared" si="1191"/>
        <v>0</v>
      </c>
      <c r="E2826" s="113">
        <v>0</v>
      </c>
      <c r="F2826" s="113">
        <v>0</v>
      </c>
      <c r="G2826" s="113">
        <v>0</v>
      </c>
      <c r="H2826" s="113">
        <v>0</v>
      </c>
      <c r="I2826" s="3"/>
    </row>
    <row r="2827" spans="1:9" ht="12.75" customHeight="1" x14ac:dyDescent="0.2">
      <c r="A2827" s="160" t="s">
        <v>640</v>
      </c>
      <c r="B2827" s="255" t="s">
        <v>641</v>
      </c>
      <c r="C2827" s="138" t="s">
        <v>502</v>
      </c>
      <c r="D2827" s="10">
        <f>D2828+D2829+D2830+D2831+D2832</f>
        <v>1794.5</v>
      </c>
      <c r="E2827" s="113">
        <v>0</v>
      </c>
      <c r="F2827" s="10">
        <f>F2828+F2829+F2830+F2831+F2832</f>
        <v>1794.5</v>
      </c>
      <c r="G2827" s="113">
        <v>0</v>
      </c>
      <c r="H2827" s="113">
        <v>0</v>
      </c>
      <c r="I2827" s="3"/>
    </row>
    <row r="2828" spans="1:9" ht="12.75" x14ac:dyDescent="0.2">
      <c r="A2828" s="160"/>
      <c r="B2828" s="255"/>
      <c r="C2828" s="138" t="s">
        <v>503</v>
      </c>
      <c r="D2828" s="138">
        <f t="shared" si="1191"/>
        <v>1794.5</v>
      </c>
      <c r="E2828" s="113">
        <v>0</v>
      </c>
      <c r="F2828" s="138">
        <f>89.7+1704.8</f>
        <v>1794.5</v>
      </c>
      <c r="G2828" s="113">
        <v>0</v>
      </c>
      <c r="H2828" s="113">
        <v>0</v>
      </c>
      <c r="I2828" s="3"/>
    </row>
    <row r="2829" spans="1:9" ht="12.75" x14ac:dyDescent="0.2">
      <c r="A2829" s="160"/>
      <c r="B2829" s="255"/>
      <c r="C2829" s="138" t="s">
        <v>504</v>
      </c>
      <c r="D2829" s="138">
        <f t="shared" si="1191"/>
        <v>0</v>
      </c>
      <c r="E2829" s="113">
        <v>0</v>
      </c>
      <c r="F2829" s="113">
        <v>0</v>
      </c>
      <c r="G2829" s="113">
        <v>0</v>
      </c>
      <c r="H2829" s="113">
        <v>0</v>
      </c>
      <c r="I2829" s="3"/>
    </row>
    <row r="2830" spans="1:9" ht="12.75" x14ac:dyDescent="0.2">
      <c r="A2830" s="160"/>
      <c r="B2830" s="255"/>
      <c r="C2830" s="138" t="s">
        <v>505</v>
      </c>
      <c r="D2830" s="138">
        <f t="shared" si="1191"/>
        <v>0</v>
      </c>
      <c r="E2830" s="113">
        <v>0</v>
      </c>
      <c r="F2830" s="113">
        <v>0</v>
      </c>
      <c r="G2830" s="113">
        <v>0</v>
      </c>
      <c r="H2830" s="113">
        <v>0</v>
      </c>
      <c r="I2830" s="3"/>
    </row>
    <row r="2831" spans="1:9" ht="12.75" x14ac:dyDescent="0.2">
      <c r="A2831" s="160"/>
      <c r="B2831" s="255"/>
      <c r="C2831" s="138" t="s">
        <v>506</v>
      </c>
      <c r="D2831" s="138">
        <f t="shared" si="1191"/>
        <v>0</v>
      </c>
      <c r="E2831" s="113">
        <v>0</v>
      </c>
      <c r="F2831" s="113">
        <v>0</v>
      </c>
      <c r="G2831" s="113">
        <v>0</v>
      </c>
      <c r="H2831" s="113">
        <v>0</v>
      </c>
      <c r="I2831" s="3"/>
    </row>
    <row r="2832" spans="1:9" ht="12.75" x14ac:dyDescent="0.2">
      <c r="A2832" s="160"/>
      <c r="B2832" s="255"/>
      <c r="C2832" s="138" t="s">
        <v>507</v>
      </c>
      <c r="D2832" s="138">
        <f t="shared" si="1191"/>
        <v>0</v>
      </c>
      <c r="E2832" s="113">
        <v>0</v>
      </c>
      <c r="F2832" s="113">
        <v>0</v>
      </c>
      <c r="G2832" s="113">
        <v>0</v>
      </c>
      <c r="H2832" s="113">
        <v>0</v>
      </c>
      <c r="I2832" s="3"/>
    </row>
    <row r="2833" spans="1:9" ht="12.75" customHeight="1" x14ac:dyDescent="0.2">
      <c r="A2833" s="160" t="s">
        <v>642</v>
      </c>
      <c r="B2833" s="255" t="s">
        <v>643</v>
      </c>
      <c r="C2833" s="138" t="s">
        <v>502</v>
      </c>
      <c r="D2833" s="10">
        <f>D2834+D2835+D2836+D2837+D2838</f>
        <v>2063.6</v>
      </c>
      <c r="E2833" s="113">
        <v>0</v>
      </c>
      <c r="F2833" s="10">
        <f>F2834+F2835+F2836+F2837+F2838</f>
        <v>2063.6</v>
      </c>
      <c r="G2833" s="113">
        <v>0</v>
      </c>
      <c r="H2833" s="113">
        <v>0</v>
      </c>
      <c r="I2833" s="3"/>
    </row>
    <row r="2834" spans="1:9" ht="12.75" x14ac:dyDescent="0.2">
      <c r="A2834" s="160"/>
      <c r="B2834" s="255"/>
      <c r="C2834" s="138" t="s">
        <v>503</v>
      </c>
      <c r="D2834" s="138">
        <f t="shared" si="1191"/>
        <v>2063.6</v>
      </c>
      <c r="E2834" s="113">
        <v>0</v>
      </c>
      <c r="F2834" s="138">
        <f>103.2+1960.4</f>
        <v>2063.6</v>
      </c>
      <c r="G2834" s="113">
        <v>0</v>
      </c>
      <c r="H2834" s="113">
        <v>0</v>
      </c>
      <c r="I2834" s="3"/>
    </row>
    <row r="2835" spans="1:9" ht="12.75" x14ac:dyDescent="0.2">
      <c r="A2835" s="160"/>
      <c r="B2835" s="255"/>
      <c r="C2835" s="138" t="s">
        <v>504</v>
      </c>
      <c r="D2835" s="138">
        <f t="shared" si="1191"/>
        <v>0</v>
      </c>
      <c r="E2835" s="113">
        <v>0</v>
      </c>
      <c r="F2835" s="113">
        <v>0</v>
      </c>
      <c r="G2835" s="113">
        <v>0</v>
      </c>
      <c r="H2835" s="113">
        <v>0</v>
      </c>
      <c r="I2835" s="3"/>
    </row>
    <row r="2836" spans="1:9" ht="12.75" x14ac:dyDescent="0.2">
      <c r="A2836" s="160"/>
      <c r="B2836" s="255"/>
      <c r="C2836" s="138" t="s">
        <v>505</v>
      </c>
      <c r="D2836" s="138">
        <f t="shared" si="1191"/>
        <v>0</v>
      </c>
      <c r="E2836" s="113">
        <v>0</v>
      </c>
      <c r="F2836" s="113">
        <v>0</v>
      </c>
      <c r="G2836" s="113">
        <v>0</v>
      </c>
      <c r="H2836" s="113">
        <v>0</v>
      </c>
      <c r="I2836" s="3"/>
    </row>
    <row r="2837" spans="1:9" ht="12.75" x14ac:dyDescent="0.2">
      <c r="A2837" s="160"/>
      <c r="B2837" s="255"/>
      <c r="C2837" s="138" t="s">
        <v>506</v>
      </c>
      <c r="D2837" s="138">
        <f t="shared" si="1191"/>
        <v>0</v>
      </c>
      <c r="E2837" s="113">
        <v>0</v>
      </c>
      <c r="F2837" s="113">
        <v>0</v>
      </c>
      <c r="G2837" s="113">
        <v>0</v>
      </c>
      <c r="H2837" s="113">
        <v>0</v>
      </c>
      <c r="I2837" s="3"/>
    </row>
    <row r="2838" spans="1:9" ht="12.75" x14ac:dyDescent="0.2">
      <c r="A2838" s="160"/>
      <c r="B2838" s="255"/>
      <c r="C2838" s="138" t="s">
        <v>507</v>
      </c>
      <c r="D2838" s="138">
        <f t="shared" si="1191"/>
        <v>0</v>
      </c>
      <c r="E2838" s="113">
        <v>0</v>
      </c>
      <c r="F2838" s="113">
        <v>0</v>
      </c>
      <c r="G2838" s="113">
        <v>0</v>
      </c>
      <c r="H2838" s="113">
        <v>0</v>
      </c>
      <c r="I2838" s="3"/>
    </row>
    <row r="2839" spans="1:9" ht="12.75" customHeight="1" x14ac:dyDescent="0.2">
      <c r="A2839" s="160" t="s">
        <v>644</v>
      </c>
      <c r="B2839" s="255" t="s">
        <v>645</v>
      </c>
      <c r="C2839" s="138" t="s">
        <v>502</v>
      </c>
      <c r="D2839" s="10">
        <f>D2840+D2841+D2842+D2843+D2844</f>
        <v>1615</v>
      </c>
      <c r="E2839" s="113">
        <v>0</v>
      </c>
      <c r="F2839" s="10">
        <f>F2840+F2841+F2842+F2843+F2844</f>
        <v>1615</v>
      </c>
      <c r="G2839" s="113">
        <v>0</v>
      </c>
      <c r="H2839" s="113">
        <v>0</v>
      </c>
      <c r="I2839" s="3"/>
    </row>
    <row r="2840" spans="1:9" ht="12.75" x14ac:dyDescent="0.2">
      <c r="A2840" s="160"/>
      <c r="B2840" s="255"/>
      <c r="C2840" s="138" t="s">
        <v>503</v>
      </c>
      <c r="D2840" s="138">
        <f t="shared" si="1191"/>
        <v>1615</v>
      </c>
      <c r="E2840" s="113">
        <v>0</v>
      </c>
      <c r="F2840" s="138">
        <f>80.8+1534.2</f>
        <v>1615</v>
      </c>
      <c r="G2840" s="113">
        <v>0</v>
      </c>
      <c r="H2840" s="113">
        <v>0</v>
      </c>
      <c r="I2840" s="3"/>
    </row>
    <row r="2841" spans="1:9" ht="12.75" x14ac:dyDescent="0.2">
      <c r="A2841" s="160"/>
      <c r="B2841" s="255"/>
      <c r="C2841" s="138" t="s">
        <v>504</v>
      </c>
      <c r="D2841" s="138">
        <f t="shared" si="1191"/>
        <v>0</v>
      </c>
      <c r="E2841" s="113">
        <v>0</v>
      </c>
      <c r="F2841" s="113">
        <v>0</v>
      </c>
      <c r="G2841" s="113">
        <v>0</v>
      </c>
      <c r="H2841" s="113">
        <v>0</v>
      </c>
      <c r="I2841" s="3"/>
    </row>
    <row r="2842" spans="1:9" ht="12.75" x14ac:dyDescent="0.2">
      <c r="A2842" s="160"/>
      <c r="B2842" s="255"/>
      <c r="C2842" s="138" t="s">
        <v>505</v>
      </c>
      <c r="D2842" s="138">
        <f t="shared" si="1191"/>
        <v>0</v>
      </c>
      <c r="E2842" s="113">
        <v>0</v>
      </c>
      <c r="F2842" s="113">
        <v>0</v>
      </c>
      <c r="G2842" s="113">
        <v>0</v>
      </c>
      <c r="H2842" s="113">
        <v>0</v>
      </c>
      <c r="I2842" s="3"/>
    </row>
    <row r="2843" spans="1:9" ht="12.75" x14ac:dyDescent="0.2">
      <c r="A2843" s="160"/>
      <c r="B2843" s="255"/>
      <c r="C2843" s="138" t="s">
        <v>506</v>
      </c>
      <c r="D2843" s="138">
        <f t="shared" si="1191"/>
        <v>0</v>
      </c>
      <c r="E2843" s="113">
        <v>0</v>
      </c>
      <c r="F2843" s="113">
        <v>0</v>
      </c>
      <c r="G2843" s="113">
        <v>0</v>
      </c>
      <c r="H2843" s="113">
        <v>0</v>
      </c>
      <c r="I2843" s="3"/>
    </row>
    <row r="2844" spans="1:9" ht="12.75" x14ac:dyDescent="0.2">
      <c r="A2844" s="160"/>
      <c r="B2844" s="255"/>
      <c r="C2844" s="138" t="s">
        <v>507</v>
      </c>
      <c r="D2844" s="138">
        <f t="shared" ref="D2844:D2907" si="1192">E2844+F2844+G2844+H2844</f>
        <v>0</v>
      </c>
      <c r="E2844" s="113">
        <v>0</v>
      </c>
      <c r="F2844" s="113">
        <v>0</v>
      </c>
      <c r="G2844" s="113">
        <v>0</v>
      </c>
      <c r="H2844" s="113">
        <v>0</v>
      </c>
      <c r="I2844" s="3"/>
    </row>
    <row r="2845" spans="1:9" ht="12.75" customHeight="1" x14ac:dyDescent="0.2">
      <c r="A2845" s="160" t="s">
        <v>646</v>
      </c>
      <c r="B2845" s="255" t="s">
        <v>647</v>
      </c>
      <c r="C2845" s="138" t="s">
        <v>502</v>
      </c>
      <c r="D2845" s="10">
        <f>D2846+D2847+D2848+D2849+D2850</f>
        <v>2800</v>
      </c>
      <c r="E2845" s="113">
        <v>0</v>
      </c>
      <c r="F2845" s="10">
        <f>F2846+F2847+F2848+F2849+F2850</f>
        <v>2800</v>
      </c>
      <c r="G2845" s="113">
        <v>0</v>
      </c>
      <c r="H2845" s="113">
        <v>0</v>
      </c>
      <c r="I2845" s="3"/>
    </row>
    <row r="2846" spans="1:9" ht="12.75" x14ac:dyDescent="0.2">
      <c r="A2846" s="160"/>
      <c r="B2846" s="255"/>
      <c r="C2846" s="138" t="s">
        <v>503</v>
      </c>
      <c r="D2846" s="138">
        <f t="shared" si="1192"/>
        <v>2800</v>
      </c>
      <c r="E2846" s="113">
        <v>0</v>
      </c>
      <c r="F2846" s="138">
        <f>140+2660</f>
        <v>2800</v>
      </c>
      <c r="G2846" s="113">
        <v>0</v>
      </c>
      <c r="H2846" s="113">
        <v>0</v>
      </c>
      <c r="I2846" s="3"/>
    </row>
    <row r="2847" spans="1:9" ht="12.75" x14ac:dyDescent="0.2">
      <c r="A2847" s="160"/>
      <c r="B2847" s="255"/>
      <c r="C2847" s="138" t="s">
        <v>504</v>
      </c>
      <c r="D2847" s="138">
        <f t="shared" si="1192"/>
        <v>0</v>
      </c>
      <c r="E2847" s="113">
        <v>0</v>
      </c>
      <c r="F2847" s="113">
        <v>0</v>
      </c>
      <c r="G2847" s="113">
        <v>0</v>
      </c>
      <c r="H2847" s="113">
        <v>0</v>
      </c>
      <c r="I2847" s="3"/>
    </row>
    <row r="2848" spans="1:9" ht="12.75" x14ac:dyDescent="0.2">
      <c r="A2848" s="160"/>
      <c r="B2848" s="255"/>
      <c r="C2848" s="138" t="s">
        <v>505</v>
      </c>
      <c r="D2848" s="138">
        <f t="shared" si="1192"/>
        <v>0</v>
      </c>
      <c r="E2848" s="113">
        <v>0</v>
      </c>
      <c r="F2848" s="113">
        <v>0</v>
      </c>
      <c r="G2848" s="113">
        <v>0</v>
      </c>
      <c r="H2848" s="113">
        <v>0</v>
      </c>
      <c r="I2848" s="3"/>
    </row>
    <row r="2849" spans="1:9" ht="12.75" x14ac:dyDescent="0.2">
      <c r="A2849" s="160"/>
      <c r="B2849" s="255"/>
      <c r="C2849" s="138" t="s">
        <v>506</v>
      </c>
      <c r="D2849" s="138">
        <f t="shared" si="1192"/>
        <v>0</v>
      </c>
      <c r="E2849" s="113">
        <v>0</v>
      </c>
      <c r="F2849" s="113">
        <v>0</v>
      </c>
      <c r="G2849" s="113">
        <v>0</v>
      </c>
      <c r="H2849" s="113">
        <v>0</v>
      </c>
      <c r="I2849" s="3"/>
    </row>
    <row r="2850" spans="1:9" ht="12.75" x14ac:dyDescent="0.2">
      <c r="A2850" s="160"/>
      <c r="B2850" s="255"/>
      <c r="C2850" s="138" t="s">
        <v>507</v>
      </c>
      <c r="D2850" s="138">
        <f t="shared" si="1192"/>
        <v>0</v>
      </c>
      <c r="E2850" s="113">
        <v>0</v>
      </c>
      <c r="F2850" s="113">
        <v>0</v>
      </c>
      <c r="G2850" s="113">
        <v>0</v>
      </c>
      <c r="H2850" s="113">
        <v>0</v>
      </c>
      <c r="I2850" s="3"/>
    </row>
    <row r="2851" spans="1:9" ht="12.75" customHeight="1" x14ac:dyDescent="0.2">
      <c r="A2851" s="160" t="s">
        <v>648</v>
      </c>
      <c r="B2851" s="255" t="s">
        <v>649</v>
      </c>
      <c r="C2851" s="138" t="s">
        <v>502</v>
      </c>
      <c r="D2851" s="10">
        <f>D2852+D2853+D2854+D2855+D2856</f>
        <v>717.8</v>
      </c>
      <c r="E2851" s="113">
        <v>0</v>
      </c>
      <c r="F2851" s="10">
        <f>F2852+F2853+F2854+F2855+F2856</f>
        <v>717.8</v>
      </c>
      <c r="G2851" s="113">
        <v>0</v>
      </c>
      <c r="H2851" s="113">
        <v>0</v>
      </c>
      <c r="I2851" s="3"/>
    </row>
    <row r="2852" spans="1:9" ht="12.75" x14ac:dyDescent="0.2">
      <c r="A2852" s="160"/>
      <c r="B2852" s="255"/>
      <c r="C2852" s="138" t="s">
        <v>503</v>
      </c>
      <c r="D2852" s="138">
        <f t="shared" si="1192"/>
        <v>717.8</v>
      </c>
      <c r="E2852" s="113">
        <v>0</v>
      </c>
      <c r="F2852" s="138">
        <f>35.9+681.9</f>
        <v>717.8</v>
      </c>
      <c r="G2852" s="113">
        <v>0</v>
      </c>
      <c r="H2852" s="113">
        <v>0</v>
      </c>
      <c r="I2852" s="3"/>
    </row>
    <row r="2853" spans="1:9" ht="12.75" x14ac:dyDescent="0.2">
      <c r="A2853" s="160"/>
      <c r="B2853" s="255"/>
      <c r="C2853" s="138" t="s">
        <v>504</v>
      </c>
      <c r="D2853" s="138">
        <f t="shared" si="1192"/>
        <v>0</v>
      </c>
      <c r="E2853" s="113">
        <v>0</v>
      </c>
      <c r="F2853" s="113">
        <v>0</v>
      </c>
      <c r="G2853" s="113">
        <v>0</v>
      </c>
      <c r="H2853" s="113">
        <v>0</v>
      </c>
      <c r="I2853" s="3"/>
    </row>
    <row r="2854" spans="1:9" ht="12.75" x14ac:dyDescent="0.2">
      <c r="A2854" s="160"/>
      <c r="B2854" s="255"/>
      <c r="C2854" s="138" t="s">
        <v>505</v>
      </c>
      <c r="D2854" s="138">
        <f t="shared" si="1192"/>
        <v>0</v>
      </c>
      <c r="E2854" s="113">
        <v>0</v>
      </c>
      <c r="F2854" s="113">
        <v>0</v>
      </c>
      <c r="G2854" s="113">
        <v>0</v>
      </c>
      <c r="H2854" s="113">
        <v>0</v>
      </c>
      <c r="I2854" s="3"/>
    </row>
    <row r="2855" spans="1:9" ht="12.75" x14ac:dyDescent="0.2">
      <c r="A2855" s="160"/>
      <c r="B2855" s="255"/>
      <c r="C2855" s="138" t="s">
        <v>506</v>
      </c>
      <c r="D2855" s="138">
        <f t="shared" si="1192"/>
        <v>0</v>
      </c>
      <c r="E2855" s="113">
        <v>0</v>
      </c>
      <c r="F2855" s="113">
        <v>0</v>
      </c>
      <c r="G2855" s="113">
        <v>0</v>
      </c>
      <c r="H2855" s="113">
        <v>0</v>
      </c>
      <c r="I2855" s="3"/>
    </row>
    <row r="2856" spans="1:9" ht="12.75" x14ac:dyDescent="0.2">
      <c r="A2856" s="160"/>
      <c r="B2856" s="255"/>
      <c r="C2856" s="138" t="s">
        <v>507</v>
      </c>
      <c r="D2856" s="138">
        <f t="shared" si="1192"/>
        <v>0</v>
      </c>
      <c r="E2856" s="113">
        <v>0</v>
      </c>
      <c r="F2856" s="113">
        <v>0</v>
      </c>
      <c r="G2856" s="113">
        <v>0</v>
      </c>
      <c r="H2856" s="113">
        <v>0</v>
      </c>
      <c r="I2856" s="3"/>
    </row>
    <row r="2857" spans="1:9" ht="12.75" customHeight="1" x14ac:dyDescent="0.2">
      <c r="A2857" s="160" t="s">
        <v>650</v>
      </c>
      <c r="B2857" s="255" t="s">
        <v>651</v>
      </c>
      <c r="C2857" s="138" t="s">
        <v>502</v>
      </c>
      <c r="D2857" s="10">
        <f>D2858+D2859+D2860+D2861+D2862</f>
        <v>1503</v>
      </c>
      <c r="E2857" s="113">
        <v>0</v>
      </c>
      <c r="F2857" s="10">
        <f>F2858+F2859+F2860+F2861+F2862</f>
        <v>1503</v>
      </c>
      <c r="G2857" s="113">
        <v>0</v>
      </c>
      <c r="H2857" s="113">
        <v>0</v>
      </c>
      <c r="I2857" s="3"/>
    </row>
    <row r="2858" spans="1:9" ht="12.75" x14ac:dyDescent="0.2">
      <c r="A2858" s="160"/>
      <c r="B2858" s="255"/>
      <c r="C2858" s="138" t="s">
        <v>503</v>
      </c>
      <c r="D2858" s="138">
        <f t="shared" si="1192"/>
        <v>1503</v>
      </c>
      <c r="E2858" s="113">
        <v>0</v>
      </c>
      <c r="F2858" s="138">
        <f>75.2+1427.8</f>
        <v>1503</v>
      </c>
      <c r="G2858" s="113">
        <v>0</v>
      </c>
      <c r="H2858" s="113">
        <v>0</v>
      </c>
      <c r="I2858" s="3"/>
    </row>
    <row r="2859" spans="1:9" ht="12.75" x14ac:dyDescent="0.2">
      <c r="A2859" s="160"/>
      <c r="B2859" s="255"/>
      <c r="C2859" s="138" t="s">
        <v>504</v>
      </c>
      <c r="D2859" s="138">
        <f t="shared" si="1192"/>
        <v>0</v>
      </c>
      <c r="E2859" s="113">
        <v>0</v>
      </c>
      <c r="F2859" s="113">
        <v>0</v>
      </c>
      <c r="G2859" s="113">
        <v>0</v>
      </c>
      <c r="H2859" s="113">
        <v>0</v>
      </c>
      <c r="I2859" s="3"/>
    </row>
    <row r="2860" spans="1:9" ht="12.75" x14ac:dyDescent="0.2">
      <c r="A2860" s="160"/>
      <c r="B2860" s="255"/>
      <c r="C2860" s="138" t="s">
        <v>505</v>
      </c>
      <c r="D2860" s="138">
        <f t="shared" si="1192"/>
        <v>0</v>
      </c>
      <c r="E2860" s="113">
        <v>0</v>
      </c>
      <c r="F2860" s="113">
        <v>0</v>
      </c>
      <c r="G2860" s="113">
        <v>0</v>
      </c>
      <c r="H2860" s="113">
        <v>0</v>
      </c>
      <c r="I2860" s="3"/>
    </row>
    <row r="2861" spans="1:9" ht="12.75" x14ac:dyDescent="0.2">
      <c r="A2861" s="160"/>
      <c r="B2861" s="255"/>
      <c r="C2861" s="138" t="s">
        <v>506</v>
      </c>
      <c r="D2861" s="138">
        <f t="shared" si="1192"/>
        <v>0</v>
      </c>
      <c r="E2861" s="113">
        <v>0</v>
      </c>
      <c r="F2861" s="113">
        <v>0</v>
      </c>
      <c r="G2861" s="113">
        <v>0</v>
      </c>
      <c r="H2861" s="113">
        <v>0</v>
      </c>
      <c r="I2861" s="3"/>
    </row>
    <row r="2862" spans="1:9" ht="12.75" x14ac:dyDescent="0.2">
      <c r="A2862" s="160"/>
      <c r="B2862" s="255"/>
      <c r="C2862" s="138" t="s">
        <v>507</v>
      </c>
      <c r="D2862" s="138">
        <f t="shared" si="1192"/>
        <v>0</v>
      </c>
      <c r="E2862" s="113">
        <v>0</v>
      </c>
      <c r="F2862" s="113">
        <v>0</v>
      </c>
      <c r="G2862" s="113">
        <v>0</v>
      </c>
      <c r="H2862" s="113">
        <v>0</v>
      </c>
      <c r="I2862" s="3"/>
    </row>
    <row r="2863" spans="1:9" ht="12.75" customHeight="1" x14ac:dyDescent="0.2">
      <c r="A2863" s="160" t="s">
        <v>652</v>
      </c>
      <c r="B2863" s="255" t="s">
        <v>653</v>
      </c>
      <c r="C2863" s="138" t="s">
        <v>502</v>
      </c>
      <c r="D2863" s="10">
        <f>D2864+D2865+D2866+D2867+D2868</f>
        <v>661.1</v>
      </c>
      <c r="E2863" s="113">
        <v>0</v>
      </c>
      <c r="F2863" s="10">
        <f>F2864+F2865+F2866+F2867+F2868</f>
        <v>661.1</v>
      </c>
      <c r="G2863" s="113">
        <v>0</v>
      </c>
      <c r="H2863" s="113">
        <v>0</v>
      </c>
      <c r="I2863" s="3"/>
    </row>
    <row r="2864" spans="1:9" ht="12.75" x14ac:dyDescent="0.2">
      <c r="A2864" s="160"/>
      <c r="B2864" s="255"/>
      <c r="C2864" s="138" t="s">
        <v>503</v>
      </c>
      <c r="D2864" s="138">
        <f t="shared" si="1192"/>
        <v>661.1</v>
      </c>
      <c r="E2864" s="113">
        <v>0</v>
      </c>
      <c r="F2864" s="138">
        <f>33+628.1</f>
        <v>661.1</v>
      </c>
      <c r="G2864" s="113">
        <v>0</v>
      </c>
      <c r="H2864" s="113">
        <v>0</v>
      </c>
      <c r="I2864" s="3"/>
    </row>
    <row r="2865" spans="1:9" ht="12.75" x14ac:dyDescent="0.2">
      <c r="A2865" s="160"/>
      <c r="B2865" s="255"/>
      <c r="C2865" s="138" t="s">
        <v>504</v>
      </c>
      <c r="D2865" s="138">
        <f t="shared" si="1192"/>
        <v>0</v>
      </c>
      <c r="E2865" s="113">
        <v>0</v>
      </c>
      <c r="F2865" s="113">
        <v>0</v>
      </c>
      <c r="G2865" s="113">
        <v>0</v>
      </c>
      <c r="H2865" s="113">
        <v>0</v>
      </c>
      <c r="I2865" s="3"/>
    </row>
    <row r="2866" spans="1:9" ht="12.75" x14ac:dyDescent="0.2">
      <c r="A2866" s="160"/>
      <c r="B2866" s="255"/>
      <c r="C2866" s="138" t="s">
        <v>505</v>
      </c>
      <c r="D2866" s="138">
        <f t="shared" si="1192"/>
        <v>0</v>
      </c>
      <c r="E2866" s="113">
        <v>0</v>
      </c>
      <c r="F2866" s="113">
        <v>0</v>
      </c>
      <c r="G2866" s="113">
        <v>0</v>
      </c>
      <c r="H2866" s="113">
        <v>0</v>
      </c>
      <c r="I2866" s="3"/>
    </row>
    <row r="2867" spans="1:9" ht="12.75" x14ac:dyDescent="0.2">
      <c r="A2867" s="160"/>
      <c r="B2867" s="255"/>
      <c r="C2867" s="138" t="s">
        <v>506</v>
      </c>
      <c r="D2867" s="138">
        <f t="shared" si="1192"/>
        <v>0</v>
      </c>
      <c r="E2867" s="113">
        <v>0</v>
      </c>
      <c r="F2867" s="113">
        <v>0</v>
      </c>
      <c r="G2867" s="113">
        <v>0</v>
      </c>
      <c r="H2867" s="113">
        <v>0</v>
      </c>
      <c r="I2867" s="3"/>
    </row>
    <row r="2868" spans="1:9" ht="12.75" x14ac:dyDescent="0.2">
      <c r="A2868" s="160"/>
      <c r="B2868" s="255"/>
      <c r="C2868" s="138" t="s">
        <v>507</v>
      </c>
      <c r="D2868" s="138">
        <f t="shared" si="1192"/>
        <v>0</v>
      </c>
      <c r="E2868" s="113">
        <v>0</v>
      </c>
      <c r="F2868" s="113">
        <v>0</v>
      </c>
      <c r="G2868" s="113">
        <v>0</v>
      </c>
      <c r="H2868" s="113">
        <v>0</v>
      </c>
      <c r="I2868" s="3"/>
    </row>
    <row r="2869" spans="1:9" ht="12.75" customHeight="1" x14ac:dyDescent="0.2">
      <c r="A2869" s="160" t="s">
        <v>654</v>
      </c>
      <c r="B2869" s="255" t="s">
        <v>655</v>
      </c>
      <c r="C2869" s="138" t="s">
        <v>502</v>
      </c>
      <c r="D2869" s="10">
        <f>D2870+D2871+D2872+D2873+D2874</f>
        <v>874.30000000000007</v>
      </c>
      <c r="E2869" s="113">
        <v>0</v>
      </c>
      <c r="F2869" s="10">
        <f>F2870+F2871+F2872+F2873+F2874</f>
        <v>874.30000000000007</v>
      </c>
      <c r="G2869" s="113">
        <v>0</v>
      </c>
      <c r="H2869" s="113">
        <v>0</v>
      </c>
      <c r="I2869" s="3"/>
    </row>
    <row r="2870" spans="1:9" ht="12.75" x14ac:dyDescent="0.2">
      <c r="A2870" s="160"/>
      <c r="B2870" s="255"/>
      <c r="C2870" s="138" t="s">
        <v>503</v>
      </c>
      <c r="D2870" s="138">
        <f t="shared" si="1192"/>
        <v>874.30000000000007</v>
      </c>
      <c r="E2870" s="113">
        <v>0</v>
      </c>
      <c r="F2870" s="138">
        <f>43.7+830.6</f>
        <v>874.30000000000007</v>
      </c>
      <c r="G2870" s="113">
        <v>0</v>
      </c>
      <c r="H2870" s="113">
        <v>0</v>
      </c>
      <c r="I2870" s="3"/>
    </row>
    <row r="2871" spans="1:9" ht="12.75" x14ac:dyDescent="0.2">
      <c r="A2871" s="160"/>
      <c r="B2871" s="255"/>
      <c r="C2871" s="138" t="s">
        <v>504</v>
      </c>
      <c r="D2871" s="138">
        <f t="shared" si="1192"/>
        <v>0</v>
      </c>
      <c r="E2871" s="113">
        <v>0</v>
      </c>
      <c r="F2871" s="113">
        <v>0</v>
      </c>
      <c r="G2871" s="113">
        <v>0</v>
      </c>
      <c r="H2871" s="113">
        <v>0</v>
      </c>
      <c r="I2871" s="3"/>
    </row>
    <row r="2872" spans="1:9" ht="12.75" x14ac:dyDescent="0.2">
      <c r="A2872" s="160"/>
      <c r="B2872" s="255"/>
      <c r="C2872" s="138" t="s">
        <v>505</v>
      </c>
      <c r="D2872" s="138">
        <f t="shared" si="1192"/>
        <v>0</v>
      </c>
      <c r="E2872" s="113">
        <v>0</v>
      </c>
      <c r="F2872" s="113">
        <v>0</v>
      </c>
      <c r="G2872" s="113">
        <v>0</v>
      </c>
      <c r="H2872" s="113">
        <v>0</v>
      </c>
      <c r="I2872" s="3"/>
    </row>
    <row r="2873" spans="1:9" ht="12.75" x14ac:dyDescent="0.2">
      <c r="A2873" s="160"/>
      <c r="B2873" s="255"/>
      <c r="C2873" s="138" t="s">
        <v>506</v>
      </c>
      <c r="D2873" s="138">
        <f t="shared" si="1192"/>
        <v>0</v>
      </c>
      <c r="E2873" s="113">
        <v>0</v>
      </c>
      <c r="F2873" s="113">
        <v>0</v>
      </c>
      <c r="G2873" s="113">
        <v>0</v>
      </c>
      <c r="H2873" s="113">
        <v>0</v>
      </c>
      <c r="I2873" s="3"/>
    </row>
    <row r="2874" spans="1:9" ht="12.75" x14ac:dyDescent="0.2">
      <c r="A2874" s="160"/>
      <c r="B2874" s="255"/>
      <c r="C2874" s="138" t="s">
        <v>507</v>
      </c>
      <c r="D2874" s="138">
        <f t="shared" si="1192"/>
        <v>0</v>
      </c>
      <c r="E2874" s="113">
        <v>0</v>
      </c>
      <c r="F2874" s="113">
        <v>0</v>
      </c>
      <c r="G2874" s="113">
        <v>0</v>
      </c>
      <c r="H2874" s="113">
        <v>0</v>
      </c>
      <c r="I2874" s="3"/>
    </row>
    <row r="2875" spans="1:9" ht="12.75" customHeight="1" x14ac:dyDescent="0.2">
      <c r="A2875" s="160" t="s">
        <v>656</v>
      </c>
      <c r="B2875" s="255" t="s">
        <v>657</v>
      </c>
      <c r="C2875" s="138" t="s">
        <v>502</v>
      </c>
      <c r="D2875" s="10">
        <f>D2876+D2877+D2878+D2879+D2880</f>
        <v>1166.3999999999999</v>
      </c>
      <c r="E2875" s="113">
        <v>0</v>
      </c>
      <c r="F2875" s="10">
        <f>F2876+F2877+F2878+F2879+F2880</f>
        <v>1166.3999999999999</v>
      </c>
      <c r="G2875" s="113">
        <v>0</v>
      </c>
      <c r="H2875" s="113">
        <v>0</v>
      </c>
      <c r="I2875" s="3"/>
    </row>
    <row r="2876" spans="1:9" ht="12.75" x14ac:dyDescent="0.2">
      <c r="A2876" s="160"/>
      <c r="B2876" s="255"/>
      <c r="C2876" s="138" t="s">
        <v>503</v>
      </c>
      <c r="D2876" s="138">
        <f t="shared" si="1192"/>
        <v>1166.3999999999999</v>
      </c>
      <c r="E2876" s="113">
        <v>0</v>
      </c>
      <c r="F2876" s="138">
        <f>58.3+1108.1</f>
        <v>1166.3999999999999</v>
      </c>
      <c r="G2876" s="113">
        <v>0</v>
      </c>
      <c r="H2876" s="113">
        <v>0</v>
      </c>
      <c r="I2876" s="3"/>
    </row>
    <row r="2877" spans="1:9" ht="12.75" x14ac:dyDescent="0.2">
      <c r="A2877" s="160"/>
      <c r="B2877" s="255"/>
      <c r="C2877" s="138" t="s">
        <v>504</v>
      </c>
      <c r="D2877" s="138">
        <f t="shared" si="1192"/>
        <v>0</v>
      </c>
      <c r="E2877" s="113">
        <v>0</v>
      </c>
      <c r="F2877" s="113">
        <v>0</v>
      </c>
      <c r="G2877" s="113">
        <v>0</v>
      </c>
      <c r="H2877" s="113">
        <v>0</v>
      </c>
      <c r="I2877" s="3"/>
    </row>
    <row r="2878" spans="1:9" ht="12.75" x14ac:dyDescent="0.2">
      <c r="A2878" s="160"/>
      <c r="B2878" s="255"/>
      <c r="C2878" s="138" t="s">
        <v>505</v>
      </c>
      <c r="D2878" s="138">
        <f t="shared" si="1192"/>
        <v>0</v>
      </c>
      <c r="E2878" s="113">
        <v>0</v>
      </c>
      <c r="F2878" s="113">
        <v>0</v>
      </c>
      <c r="G2878" s="113">
        <v>0</v>
      </c>
      <c r="H2878" s="113">
        <v>0</v>
      </c>
      <c r="I2878" s="3"/>
    </row>
    <row r="2879" spans="1:9" ht="12.75" x14ac:dyDescent="0.2">
      <c r="A2879" s="160"/>
      <c r="B2879" s="255"/>
      <c r="C2879" s="138" t="s">
        <v>506</v>
      </c>
      <c r="D2879" s="138">
        <f t="shared" si="1192"/>
        <v>0</v>
      </c>
      <c r="E2879" s="113">
        <v>0</v>
      </c>
      <c r="F2879" s="113">
        <v>0</v>
      </c>
      <c r="G2879" s="113">
        <v>0</v>
      </c>
      <c r="H2879" s="113">
        <v>0</v>
      </c>
      <c r="I2879" s="3"/>
    </row>
    <row r="2880" spans="1:9" ht="15" customHeight="1" x14ac:dyDescent="0.2">
      <c r="A2880" s="160"/>
      <c r="B2880" s="255"/>
      <c r="C2880" s="138" t="s">
        <v>507</v>
      </c>
      <c r="D2880" s="138">
        <f t="shared" si="1192"/>
        <v>0</v>
      </c>
      <c r="E2880" s="113">
        <v>0</v>
      </c>
      <c r="F2880" s="113">
        <v>0</v>
      </c>
      <c r="G2880" s="113">
        <v>0</v>
      </c>
      <c r="H2880" s="113">
        <v>0</v>
      </c>
      <c r="I2880" s="3"/>
    </row>
    <row r="2881" spans="1:9" ht="12.75" customHeight="1" x14ac:dyDescent="0.2">
      <c r="A2881" s="160" t="s">
        <v>658</v>
      </c>
      <c r="B2881" s="255" t="s">
        <v>583</v>
      </c>
      <c r="C2881" s="10" t="s">
        <v>502</v>
      </c>
      <c r="D2881" s="10">
        <f>D2882+D2883+D2884+D2885+D2886</f>
        <v>0</v>
      </c>
      <c r="E2881" s="113">
        <v>0</v>
      </c>
      <c r="F2881" s="10">
        <f>F2882+F2883+F2884+F2885+F2886</f>
        <v>0</v>
      </c>
      <c r="G2881" s="113">
        <v>0</v>
      </c>
      <c r="H2881" s="113">
        <v>0</v>
      </c>
      <c r="I2881" s="3"/>
    </row>
    <row r="2882" spans="1:9" ht="12.75" x14ac:dyDescent="0.2">
      <c r="A2882" s="160"/>
      <c r="B2882" s="255"/>
      <c r="C2882" s="138" t="s">
        <v>503</v>
      </c>
      <c r="D2882" s="138">
        <f>E2882+F2882+G2882+H2882</f>
        <v>0</v>
      </c>
      <c r="E2882" s="113">
        <v>0</v>
      </c>
      <c r="F2882" s="113">
        <v>0</v>
      </c>
      <c r="G2882" s="113">
        <v>0</v>
      </c>
      <c r="H2882" s="113">
        <v>0</v>
      </c>
      <c r="I2882" s="3"/>
    </row>
    <row r="2883" spans="1:9" ht="12.75" x14ac:dyDescent="0.2">
      <c r="A2883" s="160"/>
      <c r="B2883" s="255"/>
      <c r="C2883" s="138" t="s">
        <v>504</v>
      </c>
      <c r="D2883" s="138">
        <f t="shared" si="1192"/>
        <v>0</v>
      </c>
      <c r="E2883" s="113">
        <v>0</v>
      </c>
      <c r="F2883" s="113">
        <v>0</v>
      </c>
      <c r="G2883" s="113">
        <v>0</v>
      </c>
      <c r="H2883" s="113">
        <v>0</v>
      </c>
      <c r="I2883" s="3"/>
    </row>
    <row r="2884" spans="1:9" ht="12.75" x14ac:dyDescent="0.2">
      <c r="A2884" s="160"/>
      <c r="B2884" s="255"/>
      <c r="C2884" s="138" t="s">
        <v>505</v>
      </c>
      <c r="D2884" s="138">
        <f t="shared" si="1192"/>
        <v>0</v>
      </c>
      <c r="E2884" s="113">
        <v>0</v>
      </c>
      <c r="F2884" s="113">
        <v>0</v>
      </c>
      <c r="G2884" s="113">
        <v>0</v>
      </c>
      <c r="H2884" s="113">
        <v>0</v>
      </c>
      <c r="I2884" s="3"/>
    </row>
    <row r="2885" spans="1:9" ht="12.75" x14ac:dyDescent="0.2">
      <c r="A2885" s="160"/>
      <c r="B2885" s="255"/>
      <c r="C2885" s="138" t="s">
        <v>506</v>
      </c>
      <c r="D2885" s="138">
        <f t="shared" si="1192"/>
        <v>0</v>
      </c>
      <c r="E2885" s="113">
        <v>0</v>
      </c>
      <c r="F2885" s="113">
        <v>0</v>
      </c>
      <c r="G2885" s="113">
        <v>0</v>
      </c>
      <c r="H2885" s="113">
        <v>0</v>
      </c>
      <c r="I2885" s="3"/>
    </row>
    <row r="2886" spans="1:9" ht="12.75" x14ac:dyDescent="0.2">
      <c r="A2886" s="160"/>
      <c r="B2886" s="255"/>
      <c r="C2886" s="138" t="s">
        <v>507</v>
      </c>
      <c r="D2886" s="138">
        <f t="shared" si="1192"/>
        <v>0</v>
      </c>
      <c r="E2886" s="113">
        <v>0</v>
      </c>
      <c r="F2886" s="138">
        <v>0</v>
      </c>
      <c r="G2886" s="113">
        <v>0</v>
      </c>
      <c r="H2886" s="113">
        <v>0</v>
      </c>
      <c r="I2886" s="3"/>
    </row>
    <row r="2887" spans="1:9" ht="12.75" customHeight="1" x14ac:dyDescent="0.2">
      <c r="A2887" s="160" t="s">
        <v>659</v>
      </c>
      <c r="B2887" s="255" t="s">
        <v>584</v>
      </c>
      <c r="C2887" s="10" t="s">
        <v>502</v>
      </c>
      <c r="D2887" s="10">
        <f>D2888+D2889+D2890+D2891+D2892</f>
        <v>0</v>
      </c>
      <c r="E2887" s="113">
        <v>0</v>
      </c>
      <c r="F2887" s="10">
        <f>F2888+F2889+F2890+F2891+F2892</f>
        <v>0</v>
      </c>
      <c r="G2887" s="113">
        <v>0</v>
      </c>
      <c r="H2887" s="113">
        <v>0</v>
      </c>
      <c r="I2887" s="3"/>
    </row>
    <row r="2888" spans="1:9" ht="12.75" x14ac:dyDescent="0.2">
      <c r="A2888" s="160"/>
      <c r="B2888" s="255"/>
      <c r="C2888" s="138" t="s">
        <v>503</v>
      </c>
      <c r="D2888" s="138">
        <f t="shared" si="1192"/>
        <v>0</v>
      </c>
      <c r="E2888" s="113">
        <v>0</v>
      </c>
      <c r="F2888" s="113">
        <v>0</v>
      </c>
      <c r="G2888" s="113">
        <v>0</v>
      </c>
      <c r="H2888" s="113">
        <v>0</v>
      </c>
      <c r="I2888" s="3"/>
    </row>
    <row r="2889" spans="1:9" ht="12.75" x14ac:dyDescent="0.2">
      <c r="A2889" s="160"/>
      <c r="B2889" s="255"/>
      <c r="C2889" s="138" t="s">
        <v>504</v>
      </c>
      <c r="D2889" s="138">
        <f t="shared" si="1192"/>
        <v>0</v>
      </c>
      <c r="E2889" s="113">
        <v>0</v>
      </c>
      <c r="F2889" s="113">
        <v>0</v>
      </c>
      <c r="G2889" s="113">
        <v>0</v>
      </c>
      <c r="H2889" s="113">
        <v>0</v>
      </c>
      <c r="I2889" s="3"/>
    </row>
    <row r="2890" spans="1:9" ht="12.75" x14ac:dyDescent="0.2">
      <c r="A2890" s="160"/>
      <c r="B2890" s="255"/>
      <c r="C2890" s="138" t="s">
        <v>505</v>
      </c>
      <c r="D2890" s="138">
        <f t="shared" si="1192"/>
        <v>0</v>
      </c>
      <c r="E2890" s="113">
        <v>0</v>
      </c>
      <c r="F2890" s="113">
        <v>0</v>
      </c>
      <c r="G2890" s="113">
        <v>0</v>
      </c>
      <c r="H2890" s="113">
        <v>0</v>
      </c>
      <c r="I2890" s="3"/>
    </row>
    <row r="2891" spans="1:9" ht="12.75" x14ac:dyDescent="0.2">
      <c r="A2891" s="160"/>
      <c r="B2891" s="255"/>
      <c r="C2891" s="138" t="s">
        <v>506</v>
      </c>
      <c r="D2891" s="138">
        <f t="shared" si="1192"/>
        <v>0</v>
      </c>
      <c r="E2891" s="113">
        <v>0</v>
      </c>
      <c r="F2891" s="113">
        <v>0</v>
      </c>
      <c r="G2891" s="113">
        <v>0</v>
      </c>
      <c r="H2891" s="113">
        <v>0</v>
      </c>
      <c r="I2891" s="3"/>
    </row>
    <row r="2892" spans="1:9" ht="12.75" x14ac:dyDescent="0.2">
      <c r="A2892" s="160"/>
      <c r="B2892" s="255"/>
      <c r="C2892" s="138" t="s">
        <v>507</v>
      </c>
      <c r="D2892" s="138">
        <f t="shared" si="1192"/>
        <v>0</v>
      </c>
      <c r="E2892" s="113">
        <v>0</v>
      </c>
      <c r="F2892" s="138">
        <v>0</v>
      </c>
      <c r="G2892" s="113">
        <v>0</v>
      </c>
      <c r="H2892" s="113">
        <v>0</v>
      </c>
      <c r="I2892" s="3"/>
    </row>
    <row r="2893" spans="1:9" ht="12.75" customHeight="1" x14ac:dyDescent="0.2">
      <c r="A2893" s="160" t="s">
        <v>660</v>
      </c>
      <c r="B2893" s="255" t="s">
        <v>585</v>
      </c>
      <c r="C2893" s="10" t="s">
        <v>502</v>
      </c>
      <c r="D2893" s="10">
        <f>D2894+D2895+D2896+D2897+D2898</f>
        <v>0.6</v>
      </c>
      <c r="E2893" s="113">
        <v>0</v>
      </c>
      <c r="F2893" s="10">
        <f>F2894+F2895+F2896+F2897+F2898</f>
        <v>0.6</v>
      </c>
      <c r="G2893" s="113">
        <v>0</v>
      </c>
      <c r="H2893" s="113">
        <v>0</v>
      </c>
      <c r="I2893" s="3"/>
    </row>
    <row r="2894" spans="1:9" ht="12.75" x14ac:dyDescent="0.2">
      <c r="A2894" s="160"/>
      <c r="B2894" s="255"/>
      <c r="C2894" s="138" t="s">
        <v>503</v>
      </c>
      <c r="D2894" s="138">
        <f t="shared" si="1192"/>
        <v>0.6</v>
      </c>
      <c r="E2894" s="113">
        <v>0</v>
      </c>
      <c r="F2894" s="138">
        <v>0.6</v>
      </c>
      <c r="G2894" s="113">
        <v>0</v>
      </c>
      <c r="H2894" s="113">
        <v>0</v>
      </c>
      <c r="I2894" s="3"/>
    </row>
    <row r="2895" spans="1:9" ht="12.75" x14ac:dyDescent="0.2">
      <c r="A2895" s="160"/>
      <c r="B2895" s="255"/>
      <c r="C2895" s="138" t="s">
        <v>504</v>
      </c>
      <c r="D2895" s="138">
        <f t="shared" si="1192"/>
        <v>0</v>
      </c>
      <c r="E2895" s="113">
        <v>0</v>
      </c>
      <c r="F2895" s="113">
        <v>0</v>
      </c>
      <c r="G2895" s="113">
        <v>0</v>
      </c>
      <c r="H2895" s="113">
        <v>0</v>
      </c>
      <c r="I2895" s="3"/>
    </row>
    <row r="2896" spans="1:9" ht="12.75" x14ac:dyDescent="0.2">
      <c r="A2896" s="160"/>
      <c r="B2896" s="255"/>
      <c r="C2896" s="138" t="s">
        <v>505</v>
      </c>
      <c r="D2896" s="138">
        <f t="shared" si="1192"/>
        <v>0</v>
      </c>
      <c r="E2896" s="113">
        <v>0</v>
      </c>
      <c r="F2896" s="113">
        <v>0</v>
      </c>
      <c r="G2896" s="113">
        <v>0</v>
      </c>
      <c r="H2896" s="113">
        <v>0</v>
      </c>
      <c r="I2896" s="3"/>
    </row>
    <row r="2897" spans="1:9" ht="12.75" x14ac:dyDescent="0.2">
      <c r="A2897" s="160"/>
      <c r="B2897" s="255"/>
      <c r="C2897" s="138" t="s">
        <v>506</v>
      </c>
      <c r="D2897" s="138">
        <f t="shared" si="1192"/>
        <v>0</v>
      </c>
      <c r="E2897" s="113">
        <v>0</v>
      </c>
      <c r="F2897" s="113">
        <v>0</v>
      </c>
      <c r="G2897" s="113">
        <v>0</v>
      </c>
      <c r="H2897" s="113">
        <v>0</v>
      </c>
      <c r="I2897" s="3"/>
    </row>
    <row r="2898" spans="1:9" ht="12.75" x14ac:dyDescent="0.2">
      <c r="A2898" s="160"/>
      <c r="B2898" s="255"/>
      <c r="C2898" s="138" t="s">
        <v>507</v>
      </c>
      <c r="D2898" s="138">
        <f t="shared" si="1192"/>
        <v>0</v>
      </c>
      <c r="E2898" s="113">
        <v>0</v>
      </c>
      <c r="F2898" s="113">
        <v>0</v>
      </c>
      <c r="G2898" s="113">
        <v>0</v>
      </c>
      <c r="H2898" s="113">
        <v>0</v>
      </c>
      <c r="I2898" s="3"/>
    </row>
    <row r="2899" spans="1:9" ht="12.75" customHeight="1" x14ac:dyDescent="0.2">
      <c r="A2899" s="160" t="s">
        <v>661</v>
      </c>
      <c r="B2899" s="255" t="s">
        <v>586</v>
      </c>
      <c r="C2899" s="10" t="s">
        <v>502</v>
      </c>
      <c r="D2899" s="10">
        <f>D2900+D2901+D2902+D2903+D2904</f>
        <v>6.8</v>
      </c>
      <c r="E2899" s="113">
        <v>0</v>
      </c>
      <c r="F2899" s="10">
        <f>F2900+F2901+F2902+F2903+F2904</f>
        <v>6.8</v>
      </c>
      <c r="G2899" s="113">
        <v>0</v>
      </c>
      <c r="H2899" s="113">
        <v>0</v>
      </c>
      <c r="I2899" s="3"/>
    </row>
    <row r="2900" spans="1:9" ht="12.75" x14ac:dyDescent="0.2">
      <c r="A2900" s="160"/>
      <c r="B2900" s="255"/>
      <c r="C2900" s="138" t="s">
        <v>503</v>
      </c>
      <c r="D2900" s="138">
        <f t="shared" si="1192"/>
        <v>6.8</v>
      </c>
      <c r="E2900" s="113">
        <v>0</v>
      </c>
      <c r="F2900" s="138">
        <v>6.8</v>
      </c>
      <c r="G2900" s="113">
        <v>0</v>
      </c>
      <c r="H2900" s="113">
        <v>0</v>
      </c>
      <c r="I2900" s="3"/>
    </row>
    <row r="2901" spans="1:9" ht="12.75" x14ac:dyDescent="0.2">
      <c r="A2901" s="160"/>
      <c r="B2901" s="255"/>
      <c r="C2901" s="138" t="s">
        <v>504</v>
      </c>
      <c r="D2901" s="138">
        <f t="shared" si="1192"/>
        <v>0</v>
      </c>
      <c r="E2901" s="113">
        <v>0</v>
      </c>
      <c r="F2901" s="113">
        <v>0</v>
      </c>
      <c r="G2901" s="113">
        <v>0</v>
      </c>
      <c r="H2901" s="113">
        <v>0</v>
      </c>
      <c r="I2901" s="3"/>
    </row>
    <row r="2902" spans="1:9" ht="12.75" x14ac:dyDescent="0.2">
      <c r="A2902" s="160"/>
      <c r="B2902" s="255"/>
      <c r="C2902" s="138" t="s">
        <v>505</v>
      </c>
      <c r="D2902" s="138">
        <f t="shared" si="1192"/>
        <v>0</v>
      </c>
      <c r="E2902" s="113">
        <v>0</v>
      </c>
      <c r="F2902" s="113">
        <v>0</v>
      </c>
      <c r="G2902" s="113">
        <v>0</v>
      </c>
      <c r="H2902" s="113">
        <v>0</v>
      </c>
      <c r="I2902" s="3"/>
    </row>
    <row r="2903" spans="1:9" ht="12.75" x14ac:dyDescent="0.2">
      <c r="A2903" s="160"/>
      <c r="B2903" s="255"/>
      <c r="C2903" s="138" t="s">
        <v>506</v>
      </c>
      <c r="D2903" s="138">
        <f t="shared" si="1192"/>
        <v>0</v>
      </c>
      <c r="E2903" s="113">
        <v>0</v>
      </c>
      <c r="F2903" s="113">
        <v>0</v>
      </c>
      <c r="G2903" s="113">
        <v>0</v>
      </c>
      <c r="H2903" s="113">
        <v>0</v>
      </c>
      <c r="I2903" s="3"/>
    </row>
    <row r="2904" spans="1:9" ht="22.5" customHeight="1" x14ac:dyDescent="0.2">
      <c r="A2904" s="160"/>
      <c r="B2904" s="255"/>
      <c r="C2904" s="138" t="s">
        <v>507</v>
      </c>
      <c r="D2904" s="138">
        <f t="shared" si="1192"/>
        <v>0</v>
      </c>
      <c r="E2904" s="113">
        <v>0</v>
      </c>
      <c r="F2904" s="113">
        <v>0</v>
      </c>
      <c r="G2904" s="113">
        <v>0</v>
      </c>
      <c r="H2904" s="113">
        <v>0</v>
      </c>
      <c r="I2904" s="3"/>
    </row>
    <row r="2905" spans="1:9" ht="12.75" customHeight="1" x14ac:dyDescent="0.2">
      <c r="A2905" s="160" t="s">
        <v>662</v>
      </c>
      <c r="B2905" s="255" t="s">
        <v>587</v>
      </c>
      <c r="C2905" s="138" t="s">
        <v>502</v>
      </c>
      <c r="D2905" s="10">
        <f>D2906+D2907+D2908+D2909+D2910</f>
        <v>0.5</v>
      </c>
      <c r="E2905" s="113">
        <v>0</v>
      </c>
      <c r="F2905" s="10">
        <f>F2906+F2907+F2908+F2909+F2910</f>
        <v>0.5</v>
      </c>
      <c r="G2905" s="113">
        <v>0</v>
      </c>
      <c r="H2905" s="113">
        <v>0</v>
      </c>
      <c r="I2905" s="3"/>
    </row>
    <row r="2906" spans="1:9" ht="12.75" x14ac:dyDescent="0.2">
      <c r="A2906" s="160"/>
      <c r="B2906" s="255"/>
      <c r="C2906" s="138" t="s">
        <v>503</v>
      </c>
      <c r="D2906" s="138">
        <f t="shared" si="1192"/>
        <v>0.5</v>
      </c>
      <c r="E2906" s="113">
        <v>0</v>
      </c>
      <c r="F2906" s="138">
        <v>0.5</v>
      </c>
      <c r="G2906" s="113">
        <v>0</v>
      </c>
      <c r="H2906" s="113">
        <v>0</v>
      </c>
      <c r="I2906" s="3"/>
    </row>
    <row r="2907" spans="1:9" ht="12.75" x14ac:dyDescent="0.2">
      <c r="A2907" s="160"/>
      <c r="B2907" s="255"/>
      <c r="C2907" s="138" t="s">
        <v>504</v>
      </c>
      <c r="D2907" s="138">
        <f t="shared" si="1192"/>
        <v>0</v>
      </c>
      <c r="E2907" s="113">
        <v>0</v>
      </c>
      <c r="F2907" s="113">
        <v>0</v>
      </c>
      <c r="G2907" s="113">
        <v>0</v>
      </c>
      <c r="H2907" s="113">
        <v>0</v>
      </c>
      <c r="I2907" s="3"/>
    </row>
    <row r="2908" spans="1:9" ht="12.75" x14ac:dyDescent="0.2">
      <c r="A2908" s="160"/>
      <c r="B2908" s="255"/>
      <c r="C2908" s="138" t="s">
        <v>505</v>
      </c>
      <c r="D2908" s="138">
        <f t="shared" ref="D2908:D2946" si="1193">E2908+F2908+G2908+H2908</f>
        <v>0</v>
      </c>
      <c r="E2908" s="113">
        <v>0</v>
      </c>
      <c r="F2908" s="113">
        <v>0</v>
      </c>
      <c r="G2908" s="113">
        <v>0</v>
      </c>
      <c r="H2908" s="113">
        <v>0</v>
      </c>
      <c r="I2908" s="3"/>
    </row>
    <row r="2909" spans="1:9" ht="12.75" x14ac:dyDescent="0.2">
      <c r="A2909" s="160"/>
      <c r="B2909" s="255"/>
      <c r="C2909" s="138" t="s">
        <v>506</v>
      </c>
      <c r="D2909" s="138">
        <f t="shared" si="1193"/>
        <v>0</v>
      </c>
      <c r="E2909" s="113">
        <v>0</v>
      </c>
      <c r="F2909" s="113">
        <v>0</v>
      </c>
      <c r="G2909" s="113">
        <v>0</v>
      </c>
      <c r="H2909" s="113">
        <v>0</v>
      </c>
      <c r="I2909" s="3"/>
    </row>
    <row r="2910" spans="1:9" ht="12.75" x14ac:dyDescent="0.2">
      <c r="A2910" s="160"/>
      <c r="B2910" s="255"/>
      <c r="C2910" s="138" t="s">
        <v>507</v>
      </c>
      <c r="D2910" s="138">
        <f t="shared" si="1193"/>
        <v>0</v>
      </c>
      <c r="E2910" s="113">
        <v>0</v>
      </c>
      <c r="F2910" s="113">
        <v>0</v>
      </c>
      <c r="G2910" s="113">
        <v>0</v>
      </c>
      <c r="H2910" s="113">
        <v>0</v>
      </c>
      <c r="I2910" s="3"/>
    </row>
    <row r="2911" spans="1:9" ht="12.75" customHeight="1" x14ac:dyDescent="0.2">
      <c r="A2911" s="160" t="s">
        <v>663</v>
      </c>
      <c r="B2911" s="255" t="s">
        <v>588</v>
      </c>
      <c r="C2911" s="138" t="s">
        <v>502</v>
      </c>
      <c r="D2911" s="10">
        <f>D2912+D2913+D2914+D2915+D2916</f>
        <v>4.7</v>
      </c>
      <c r="E2911" s="113">
        <v>0</v>
      </c>
      <c r="F2911" s="10">
        <f>F2912+F2913+F2914+F2915+F2916</f>
        <v>4.7</v>
      </c>
      <c r="G2911" s="113">
        <v>0</v>
      </c>
      <c r="H2911" s="113">
        <v>0</v>
      </c>
      <c r="I2911" s="3"/>
    </row>
    <row r="2912" spans="1:9" ht="12.75" x14ac:dyDescent="0.2">
      <c r="A2912" s="160"/>
      <c r="B2912" s="255"/>
      <c r="C2912" s="138" t="s">
        <v>503</v>
      </c>
      <c r="D2912" s="138">
        <f t="shared" si="1193"/>
        <v>4.7</v>
      </c>
      <c r="E2912" s="113">
        <v>0</v>
      </c>
      <c r="F2912" s="138">
        <v>4.7</v>
      </c>
      <c r="G2912" s="113">
        <v>0</v>
      </c>
      <c r="H2912" s="113">
        <v>0</v>
      </c>
      <c r="I2912" s="3"/>
    </row>
    <row r="2913" spans="1:9" ht="12.75" x14ac:dyDescent="0.2">
      <c r="A2913" s="160"/>
      <c r="B2913" s="255"/>
      <c r="C2913" s="138" t="s">
        <v>504</v>
      </c>
      <c r="D2913" s="138">
        <f t="shared" si="1193"/>
        <v>0</v>
      </c>
      <c r="E2913" s="113">
        <v>0</v>
      </c>
      <c r="F2913" s="113">
        <v>0</v>
      </c>
      <c r="G2913" s="113">
        <v>0</v>
      </c>
      <c r="H2913" s="113">
        <v>0</v>
      </c>
      <c r="I2913" s="3"/>
    </row>
    <row r="2914" spans="1:9" ht="12.75" x14ac:dyDescent="0.2">
      <c r="A2914" s="160"/>
      <c r="B2914" s="255"/>
      <c r="C2914" s="138" t="s">
        <v>505</v>
      </c>
      <c r="D2914" s="138">
        <f t="shared" si="1193"/>
        <v>0</v>
      </c>
      <c r="E2914" s="113">
        <v>0</v>
      </c>
      <c r="F2914" s="113">
        <v>0</v>
      </c>
      <c r="G2914" s="113">
        <v>0</v>
      </c>
      <c r="H2914" s="113">
        <v>0</v>
      </c>
      <c r="I2914" s="3"/>
    </row>
    <row r="2915" spans="1:9" ht="12.75" x14ac:dyDescent="0.2">
      <c r="A2915" s="160"/>
      <c r="B2915" s="255"/>
      <c r="C2915" s="138" t="s">
        <v>506</v>
      </c>
      <c r="D2915" s="138">
        <f t="shared" si="1193"/>
        <v>0</v>
      </c>
      <c r="E2915" s="113">
        <v>0</v>
      </c>
      <c r="F2915" s="113">
        <v>0</v>
      </c>
      <c r="G2915" s="113">
        <v>0</v>
      </c>
      <c r="H2915" s="113">
        <v>0</v>
      </c>
      <c r="I2915" s="3"/>
    </row>
    <row r="2916" spans="1:9" ht="12.75" x14ac:dyDescent="0.2">
      <c r="A2916" s="160"/>
      <c r="B2916" s="255"/>
      <c r="C2916" s="138" t="s">
        <v>507</v>
      </c>
      <c r="D2916" s="138">
        <f t="shared" si="1193"/>
        <v>0</v>
      </c>
      <c r="E2916" s="113">
        <v>0</v>
      </c>
      <c r="F2916" s="113">
        <v>0</v>
      </c>
      <c r="G2916" s="113">
        <v>0</v>
      </c>
      <c r="H2916" s="113">
        <v>0</v>
      </c>
      <c r="I2916" s="3"/>
    </row>
    <row r="2917" spans="1:9" ht="12.75" customHeight="1" x14ac:dyDescent="0.2">
      <c r="A2917" s="160" t="s">
        <v>664</v>
      </c>
      <c r="B2917" s="255" t="s">
        <v>589</v>
      </c>
      <c r="C2917" s="138" t="s">
        <v>502</v>
      </c>
      <c r="D2917" s="10">
        <f>D2918+D2919+D2920+D2921+D2922</f>
        <v>0.3</v>
      </c>
      <c r="E2917" s="113">
        <v>0</v>
      </c>
      <c r="F2917" s="10">
        <f>F2918+F2919+F2920+F2921+F2922</f>
        <v>0.3</v>
      </c>
      <c r="G2917" s="113">
        <v>0</v>
      </c>
      <c r="H2917" s="113">
        <v>0</v>
      </c>
      <c r="I2917" s="3"/>
    </row>
    <row r="2918" spans="1:9" ht="12.75" x14ac:dyDescent="0.2">
      <c r="A2918" s="160"/>
      <c r="B2918" s="255"/>
      <c r="C2918" s="138" t="s">
        <v>503</v>
      </c>
      <c r="D2918" s="138">
        <f t="shared" si="1193"/>
        <v>0.3</v>
      </c>
      <c r="E2918" s="113">
        <v>0</v>
      </c>
      <c r="F2918" s="138">
        <v>0.3</v>
      </c>
      <c r="G2918" s="113">
        <v>0</v>
      </c>
      <c r="H2918" s="113">
        <v>0</v>
      </c>
      <c r="I2918" s="3"/>
    </row>
    <row r="2919" spans="1:9" ht="12.75" x14ac:dyDescent="0.2">
      <c r="A2919" s="160"/>
      <c r="B2919" s="255"/>
      <c r="C2919" s="138" t="s">
        <v>504</v>
      </c>
      <c r="D2919" s="138">
        <f t="shared" si="1193"/>
        <v>0</v>
      </c>
      <c r="E2919" s="113">
        <v>0</v>
      </c>
      <c r="F2919" s="113">
        <v>0</v>
      </c>
      <c r="G2919" s="113">
        <v>0</v>
      </c>
      <c r="H2919" s="113">
        <v>0</v>
      </c>
      <c r="I2919" s="3"/>
    </row>
    <row r="2920" spans="1:9" ht="12.75" x14ac:dyDescent="0.2">
      <c r="A2920" s="160"/>
      <c r="B2920" s="255"/>
      <c r="C2920" s="138" t="s">
        <v>505</v>
      </c>
      <c r="D2920" s="138">
        <f t="shared" si="1193"/>
        <v>0</v>
      </c>
      <c r="E2920" s="113">
        <v>0</v>
      </c>
      <c r="F2920" s="113">
        <v>0</v>
      </c>
      <c r="G2920" s="113">
        <v>0</v>
      </c>
      <c r="H2920" s="113">
        <v>0</v>
      </c>
      <c r="I2920" s="3"/>
    </row>
    <row r="2921" spans="1:9" ht="12.75" x14ac:dyDescent="0.2">
      <c r="A2921" s="160"/>
      <c r="B2921" s="255"/>
      <c r="C2921" s="138" t="s">
        <v>506</v>
      </c>
      <c r="D2921" s="138">
        <f t="shared" si="1193"/>
        <v>0</v>
      </c>
      <c r="E2921" s="113">
        <v>0</v>
      </c>
      <c r="F2921" s="113">
        <v>0</v>
      </c>
      <c r="G2921" s="113">
        <v>0</v>
      </c>
      <c r="H2921" s="113">
        <v>0</v>
      </c>
      <c r="I2921" s="3"/>
    </row>
    <row r="2922" spans="1:9" ht="12.75" x14ac:dyDescent="0.2">
      <c r="A2922" s="160"/>
      <c r="B2922" s="255"/>
      <c r="C2922" s="138" t="s">
        <v>507</v>
      </c>
      <c r="D2922" s="138">
        <f t="shared" si="1193"/>
        <v>0</v>
      </c>
      <c r="E2922" s="113">
        <v>0</v>
      </c>
      <c r="F2922" s="113">
        <v>0</v>
      </c>
      <c r="G2922" s="113">
        <v>0</v>
      </c>
      <c r="H2922" s="113">
        <v>0</v>
      </c>
      <c r="I2922" s="3"/>
    </row>
    <row r="2923" spans="1:9" ht="18.75" customHeight="1" x14ac:dyDescent="0.2">
      <c r="A2923" s="160" t="s">
        <v>665</v>
      </c>
      <c r="B2923" s="255" t="s">
        <v>590</v>
      </c>
      <c r="C2923" s="138" t="s">
        <v>502</v>
      </c>
      <c r="D2923" s="10">
        <f>D2924+D2925+D2926+D2927+D2928</f>
        <v>0.3</v>
      </c>
      <c r="E2923" s="113">
        <v>0</v>
      </c>
      <c r="F2923" s="10">
        <f>F2924+F2925+F2926+F2927+F2928</f>
        <v>0.3</v>
      </c>
      <c r="G2923" s="113">
        <v>0</v>
      </c>
      <c r="H2923" s="113">
        <v>0</v>
      </c>
      <c r="I2923" s="3"/>
    </row>
    <row r="2924" spans="1:9" ht="12.75" x14ac:dyDescent="0.2">
      <c r="A2924" s="160"/>
      <c r="B2924" s="255"/>
      <c r="C2924" s="138" t="s">
        <v>503</v>
      </c>
      <c r="D2924" s="138">
        <f t="shared" si="1193"/>
        <v>0.3</v>
      </c>
      <c r="E2924" s="113">
        <v>0</v>
      </c>
      <c r="F2924" s="138">
        <v>0.3</v>
      </c>
      <c r="G2924" s="113">
        <v>0</v>
      </c>
      <c r="H2924" s="113">
        <v>0</v>
      </c>
      <c r="I2924" s="3"/>
    </row>
    <row r="2925" spans="1:9" ht="12.75" x14ac:dyDescent="0.2">
      <c r="A2925" s="160"/>
      <c r="B2925" s="255"/>
      <c r="C2925" s="138" t="s">
        <v>504</v>
      </c>
      <c r="D2925" s="138">
        <f t="shared" si="1193"/>
        <v>0</v>
      </c>
      <c r="E2925" s="113">
        <v>0</v>
      </c>
      <c r="F2925" s="113">
        <v>0</v>
      </c>
      <c r="G2925" s="113">
        <v>0</v>
      </c>
      <c r="H2925" s="113">
        <v>0</v>
      </c>
      <c r="I2925" s="3"/>
    </row>
    <row r="2926" spans="1:9" ht="12.75" x14ac:dyDescent="0.2">
      <c r="A2926" s="160"/>
      <c r="B2926" s="255"/>
      <c r="C2926" s="138" t="s">
        <v>505</v>
      </c>
      <c r="D2926" s="138">
        <f t="shared" si="1193"/>
        <v>0</v>
      </c>
      <c r="E2926" s="113">
        <v>0</v>
      </c>
      <c r="F2926" s="113">
        <v>0</v>
      </c>
      <c r="G2926" s="113">
        <v>0</v>
      </c>
      <c r="H2926" s="113">
        <v>0</v>
      </c>
      <c r="I2926" s="3"/>
    </row>
    <row r="2927" spans="1:9" ht="12.75" x14ac:dyDescent="0.2">
      <c r="A2927" s="160"/>
      <c r="B2927" s="255"/>
      <c r="C2927" s="138" t="s">
        <v>506</v>
      </c>
      <c r="D2927" s="138">
        <f t="shared" si="1193"/>
        <v>0</v>
      </c>
      <c r="E2927" s="113">
        <v>0</v>
      </c>
      <c r="F2927" s="113">
        <v>0</v>
      </c>
      <c r="G2927" s="113">
        <v>0</v>
      </c>
      <c r="H2927" s="113">
        <v>0</v>
      </c>
      <c r="I2927" s="3"/>
    </row>
    <row r="2928" spans="1:9" ht="12.75" x14ac:dyDescent="0.2">
      <c r="A2928" s="160"/>
      <c r="B2928" s="255"/>
      <c r="C2928" s="138" t="s">
        <v>507</v>
      </c>
      <c r="D2928" s="138">
        <f t="shared" si="1193"/>
        <v>0</v>
      </c>
      <c r="E2928" s="113">
        <v>0</v>
      </c>
      <c r="F2928" s="113">
        <v>0</v>
      </c>
      <c r="G2928" s="113">
        <v>0</v>
      </c>
      <c r="H2928" s="113">
        <v>0</v>
      </c>
      <c r="I2928" s="3"/>
    </row>
    <row r="2929" spans="1:9" ht="12.75" customHeight="1" x14ac:dyDescent="0.2">
      <c r="A2929" s="160" t="s">
        <v>666</v>
      </c>
      <c r="B2929" s="255" t="s">
        <v>591</v>
      </c>
      <c r="C2929" s="138" t="s">
        <v>502</v>
      </c>
      <c r="D2929" s="10">
        <f>D2930+D2931+D2932+D2933+D2934</f>
        <v>0.5</v>
      </c>
      <c r="E2929" s="113">
        <v>0</v>
      </c>
      <c r="F2929" s="10">
        <f>F2930+F2931+F2932+F2933+F2934</f>
        <v>0.5</v>
      </c>
      <c r="G2929" s="113">
        <v>0</v>
      </c>
      <c r="H2929" s="113">
        <v>0</v>
      </c>
      <c r="I2929" s="3"/>
    </row>
    <row r="2930" spans="1:9" ht="12.75" x14ac:dyDescent="0.2">
      <c r="A2930" s="160"/>
      <c r="B2930" s="255"/>
      <c r="C2930" s="138" t="s">
        <v>503</v>
      </c>
      <c r="D2930" s="138">
        <f t="shared" si="1193"/>
        <v>0.5</v>
      </c>
      <c r="E2930" s="113">
        <v>0</v>
      </c>
      <c r="F2930" s="138">
        <v>0.5</v>
      </c>
      <c r="G2930" s="113">
        <v>0</v>
      </c>
      <c r="H2930" s="113">
        <v>0</v>
      </c>
      <c r="I2930" s="3"/>
    </row>
    <row r="2931" spans="1:9" ht="12.75" x14ac:dyDescent="0.2">
      <c r="A2931" s="160"/>
      <c r="B2931" s="255"/>
      <c r="C2931" s="138" t="s">
        <v>504</v>
      </c>
      <c r="D2931" s="138">
        <f t="shared" si="1193"/>
        <v>0</v>
      </c>
      <c r="E2931" s="113">
        <v>0</v>
      </c>
      <c r="F2931" s="113">
        <v>0</v>
      </c>
      <c r="G2931" s="113">
        <v>0</v>
      </c>
      <c r="H2931" s="113">
        <v>0</v>
      </c>
      <c r="I2931" s="3"/>
    </row>
    <row r="2932" spans="1:9" ht="12.75" x14ac:dyDescent="0.2">
      <c r="A2932" s="160"/>
      <c r="B2932" s="255"/>
      <c r="C2932" s="138" t="s">
        <v>505</v>
      </c>
      <c r="D2932" s="138">
        <f t="shared" si="1193"/>
        <v>0</v>
      </c>
      <c r="E2932" s="113">
        <v>0</v>
      </c>
      <c r="F2932" s="113">
        <v>0</v>
      </c>
      <c r="G2932" s="113">
        <v>0</v>
      </c>
      <c r="H2932" s="113">
        <v>0</v>
      </c>
      <c r="I2932" s="3"/>
    </row>
    <row r="2933" spans="1:9" ht="12.75" x14ac:dyDescent="0.2">
      <c r="A2933" s="160"/>
      <c r="B2933" s="255"/>
      <c r="C2933" s="138" t="s">
        <v>506</v>
      </c>
      <c r="D2933" s="138">
        <f t="shared" si="1193"/>
        <v>0</v>
      </c>
      <c r="E2933" s="113">
        <v>0</v>
      </c>
      <c r="F2933" s="113">
        <v>0</v>
      </c>
      <c r="G2933" s="113">
        <v>0</v>
      </c>
      <c r="H2933" s="113">
        <v>0</v>
      </c>
      <c r="I2933" s="3"/>
    </row>
    <row r="2934" spans="1:9" ht="12.75" x14ac:dyDescent="0.2">
      <c r="A2934" s="160"/>
      <c r="B2934" s="255"/>
      <c r="C2934" s="138" t="s">
        <v>507</v>
      </c>
      <c r="D2934" s="138">
        <f t="shared" si="1193"/>
        <v>0</v>
      </c>
      <c r="E2934" s="113">
        <v>0</v>
      </c>
      <c r="F2934" s="113">
        <v>0</v>
      </c>
      <c r="G2934" s="113">
        <v>0</v>
      </c>
      <c r="H2934" s="113">
        <v>0</v>
      </c>
      <c r="I2934" s="3"/>
    </row>
    <row r="2935" spans="1:9" ht="12.75" customHeight="1" x14ac:dyDescent="0.2">
      <c r="A2935" s="160" t="s">
        <v>667</v>
      </c>
      <c r="B2935" s="255" t="s">
        <v>592</v>
      </c>
      <c r="C2935" s="138" t="s">
        <v>502</v>
      </c>
      <c r="D2935" s="10">
        <f>D2936+D2937+D2938+D2939+D2940</f>
        <v>0.9</v>
      </c>
      <c r="E2935" s="113">
        <v>0</v>
      </c>
      <c r="F2935" s="10">
        <f>F2936+F2937+F2938+F2939+F2940</f>
        <v>0.9</v>
      </c>
      <c r="G2935" s="113">
        <v>0</v>
      </c>
      <c r="H2935" s="113">
        <v>0</v>
      </c>
      <c r="I2935" s="3"/>
    </row>
    <row r="2936" spans="1:9" ht="12.75" x14ac:dyDescent="0.2">
      <c r="A2936" s="160"/>
      <c r="B2936" s="255"/>
      <c r="C2936" s="138" t="s">
        <v>503</v>
      </c>
      <c r="D2936" s="138">
        <f t="shared" si="1193"/>
        <v>0.9</v>
      </c>
      <c r="E2936" s="113">
        <v>0</v>
      </c>
      <c r="F2936" s="138">
        <v>0.9</v>
      </c>
      <c r="G2936" s="113">
        <v>0</v>
      </c>
      <c r="H2936" s="113">
        <v>0</v>
      </c>
      <c r="I2936" s="3"/>
    </row>
    <row r="2937" spans="1:9" ht="12.75" x14ac:dyDescent="0.2">
      <c r="A2937" s="160"/>
      <c r="B2937" s="255"/>
      <c r="C2937" s="138" t="s">
        <v>504</v>
      </c>
      <c r="D2937" s="138">
        <f t="shared" si="1193"/>
        <v>0</v>
      </c>
      <c r="E2937" s="113">
        <v>0</v>
      </c>
      <c r="F2937" s="113">
        <v>0</v>
      </c>
      <c r="G2937" s="113">
        <v>0</v>
      </c>
      <c r="H2937" s="113">
        <v>0</v>
      </c>
      <c r="I2937" s="3"/>
    </row>
    <row r="2938" spans="1:9" ht="12.75" x14ac:dyDescent="0.2">
      <c r="A2938" s="160"/>
      <c r="B2938" s="255"/>
      <c r="C2938" s="138" t="s">
        <v>505</v>
      </c>
      <c r="D2938" s="138">
        <f t="shared" si="1193"/>
        <v>0</v>
      </c>
      <c r="E2938" s="113">
        <v>0</v>
      </c>
      <c r="F2938" s="113">
        <v>0</v>
      </c>
      <c r="G2938" s="113">
        <v>0</v>
      </c>
      <c r="H2938" s="113">
        <v>0</v>
      </c>
      <c r="I2938" s="3"/>
    </row>
    <row r="2939" spans="1:9" ht="12.75" x14ac:dyDescent="0.2">
      <c r="A2939" s="160"/>
      <c r="B2939" s="255"/>
      <c r="C2939" s="138" t="s">
        <v>506</v>
      </c>
      <c r="D2939" s="138">
        <f t="shared" si="1193"/>
        <v>0</v>
      </c>
      <c r="E2939" s="113">
        <v>0</v>
      </c>
      <c r="F2939" s="113">
        <v>0</v>
      </c>
      <c r="G2939" s="113">
        <v>0</v>
      </c>
      <c r="H2939" s="113">
        <v>0</v>
      </c>
      <c r="I2939" s="3"/>
    </row>
    <row r="2940" spans="1:9" ht="15" customHeight="1" x14ac:dyDescent="0.2">
      <c r="A2940" s="160"/>
      <c r="B2940" s="255"/>
      <c r="C2940" s="138" t="s">
        <v>507</v>
      </c>
      <c r="D2940" s="138">
        <f t="shared" si="1193"/>
        <v>0</v>
      </c>
      <c r="E2940" s="113">
        <v>0</v>
      </c>
      <c r="F2940" s="113">
        <v>0</v>
      </c>
      <c r="G2940" s="113">
        <v>0</v>
      </c>
      <c r="H2940" s="113">
        <v>0</v>
      </c>
      <c r="I2940" s="3"/>
    </row>
    <row r="2941" spans="1:9" ht="12.75" customHeight="1" x14ac:dyDescent="0.2">
      <c r="A2941" s="160" t="s">
        <v>668</v>
      </c>
      <c r="B2941" s="255" t="s">
        <v>593</v>
      </c>
      <c r="C2941" s="138" t="s">
        <v>502</v>
      </c>
      <c r="D2941" s="10">
        <f>D2942+D2943+D2944+D2945+D2946</f>
        <v>0.3</v>
      </c>
      <c r="E2941" s="113">
        <v>0</v>
      </c>
      <c r="F2941" s="10">
        <f>F2942+F2943+F2944+F2945+F2946</f>
        <v>0.3</v>
      </c>
      <c r="G2941" s="113">
        <v>0</v>
      </c>
      <c r="H2941" s="113">
        <v>0</v>
      </c>
      <c r="I2941" s="3"/>
    </row>
    <row r="2942" spans="1:9" ht="12.75" x14ac:dyDescent="0.2">
      <c r="A2942" s="160"/>
      <c r="B2942" s="255"/>
      <c r="C2942" s="138" t="s">
        <v>503</v>
      </c>
      <c r="D2942" s="138">
        <f t="shared" si="1193"/>
        <v>0.3</v>
      </c>
      <c r="E2942" s="113">
        <v>0</v>
      </c>
      <c r="F2942" s="138">
        <v>0.3</v>
      </c>
      <c r="G2942" s="113">
        <v>0</v>
      </c>
      <c r="H2942" s="113">
        <v>0</v>
      </c>
      <c r="I2942" s="3"/>
    </row>
    <row r="2943" spans="1:9" ht="12.75" x14ac:dyDescent="0.2">
      <c r="A2943" s="160"/>
      <c r="B2943" s="255"/>
      <c r="C2943" s="138" t="s">
        <v>504</v>
      </c>
      <c r="D2943" s="138">
        <f t="shared" si="1193"/>
        <v>0</v>
      </c>
      <c r="E2943" s="113">
        <v>0</v>
      </c>
      <c r="F2943" s="113">
        <v>0</v>
      </c>
      <c r="G2943" s="113">
        <v>0</v>
      </c>
      <c r="H2943" s="113">
        <v>0</v>
      </c>
      <c r="I2943" s="3"/>
    </row>
    <row r="2944" spans="1:9" ht="12.75" x14ac:dyDescent="0.2">
      <c r="A2944" s="160"/>
      <c r="B2944" s="255"/>
      <c r="C2944" s="138" t="s">
        <v>505</v>
      </c>
      <c r="D2944" s="138">
        <f t="shared" si="1193"/>
        <v>0</v>
      </c>
      <c r="E2944" s="113">
        <v>0</v>
      </c>
      <c r="F2944" s="113">
        <v>0</v>
      </c>
      <c r="G2944" s="113">
        <v>0</v>
      </c>
      <c r="H2944" s="113">
        <v>0</v>
      </c>
      <c r="I2944" s="3"/>
    </row>
    <row r="2945" spans="1:9" ht="12.75" x14ac:dyDescent="0.2">
      <c r="A2945" s="160"/>
      <c r="B2945" s="255"/>
      <c r="C2945" s="138" t="s">
        <v>506</v>
      </c>
      <c r="D2945" s="138">
        <f t="shared" si="1193"/>
        <v>0</v>
      </c>
      <c r="E2945" s="113">
        <v>0</v>
      </c>
      <c r="F2945" s="113">
        <v>0</v>
      </c>
      <c r="G2945" s="113">
        <v>0</v>
      </c>
      <c r="H2945" s="113">
        <v>0</v>
      </c>
      <c r="I2945" s="3"/>
    </row>
    <row r="2946" spans="1:9" ht="12.75" x14ac:dyDescent="0.2">
      <c r="A2946" s="160"/>
      <c r="B2946" s="255"/>
      <c r="C2946" s="138" t="s">
        <v>507</v>
      </c>
      <c r="D2946" s="138">
        <f t="shared" si="1193"/>
        <v>0</v>
      </c>
      <c r="E2946" s="113">
        <v>0</v>
      </c>
      <c r="F2946" s="113">
        <v>0</v>
      </c>
      <c r="G2946" s="113">
        <v>0</v>
      </c>
      <c r="H2946" s="113">
        <v>0</v>
      </c>
      <c r="I2946" s="3"/>
    </row>
    <row r="2947" spans="1:9" ht="12.75" customHeight="1" x14ac:dyDescent="0.2">
      <c r="A2947" s="160" t="s">
        <v>669</v>
      </c>
      <c r="B2947" s="255" t="s">
        <v>594</v>
      </c>
      <c r="C2947" s="138" t="s">
        <v>502</v>
      </c>
      <c r="D2947" s="10">
        <f>D2948+D2949+D2950+D2951+D2952</f>
        <v>5.2</v>
      </c>
      <c r="E2947" s="113">
        <v>0</v>
      </c>
      <c r="F2947" s="10">
        <f>F2948+F2949+F2950+F2951+F2952</f>
        <v>5.2</v>
      </c>
      <c r="G2947" s="113">
        <v>0</v>
      </c>
      <c r="H2947" s="113">
        <v>0</v>
      </c>
      <c r="I2947" s="3"/>
    </row>
    <row r="2948" spans="1:9" ht="12.75" x14ac:dyDescent="0.2">
      <c r="A2948" s="160"/>
      <c r="B2948" s="255"/>
      <c r="C2948" s="138" t="s">
        <v>503</v>
      </c>
      <c r="D2948" s="138">
        <f t="shared" ref="D2948:D3000" si="1194">E2948+F2948+G2948+H2948</f>
        <v>5.2</v>
      </c>
      <c r="E2948" s="113">
        <v>0</v>
      </c>
      <c r="F2948" s="138">
        <v>5.2</v>
      </c>
      <c r="G2948" s="113">
        <v>0</v>
      </c>
      <c r="H2948" s="113">
        <v>0</v>
      </c>
      <c r="I2948" s="3"/>
    </row>
    <row r="2949" spans="1:9" ht="12.75" x14ac:dyDescent="0.2">
      <c r="A2949" s="160"/>
      <c r="B2949" s="255"/>
      <c r="C2949" s="138" t="s">
        <v>504</v>
      </c>
      <c r="D2949" s="138">
        <f t="shared" si="1194"/>
        <v>0</v>
      </c>
      <c r="E2949" s="113">
        <v>0</v>
      </c>
      <c r="F2949" s="113">
        <v>0</v>
      </c>
      <c r="G2949" s="113">
        <v>0</v>
      </c>
      <c r="H2949" s="113">
        <v>0</v>
      </c>
      <c r="I2949" s="3"/>
    </row>
    <row r="2950" spans="1:9" ht="12.75" x14ac:dyDescent="0.2">
      <c r="A2950" s="160"/>
      <c r="B2950" s="255"/>
      <c r="C2950" s="138" t="s">
        <v>505</v>
      </c>
      <c r="D2950" s="138">
        <f t="shared" si="1194"/>
        <v>0</v>
      </c>
      <c r="E2950" s="113">
        <v>0</v>
      </c>
      <c r="F2950" s="113">
        <v>0</v>
      </c>
      <c r="G2950" s="113">
        <v>0</v>
      </c>
      <c r="H2950" s="113">
        <v>0</v>
      </c>
      <c r="I2950" s="3"/>
    </row>
    <row r="2951" spans="1:9" ht="12.75" x14ac:dyDescent="0.2">
      <c r="A2951" s="160"/>
      <c r="B2951" s="255"/>
      <c r="C2951" s="138" t="s">
        <v>506</v>
      </c>
      <c r="D2951" s="138">
        <f t="shared" si="1194"/>
        <v>0</v>
      </c>
      <c r="E2951" s="113">
        <v>0</v>
      </c>
      <c r="F2951" s="113">
        <v>0</v>
      </c>
      <c r="G2951" s="113">
        <v>0</v>
      </c>
      <c r="H2951" s="113">
        <v>0</v>
      </c>
      <c r="I2951" s="3"/>
    </row>
    <row r="2952" spans="1:9" ht="12.75" x14ac:dyDescent="0.2">
      <c r="A2952" s="160"/>
      <c r="B2952" s="255"/>
      <c r="C2952" s="138" t="s">
        <v>507</v>
      </c>
      <c r="D2952" s="138">
        <f t="shared" si="1194"/>
        <v>0</v>
      </c>
      <c r="E2952" s="113">
        <v>0</v>
      </c>
      <c r="F2952" s="113">
        <v>0</v>
      </c>
      <c r="G2952" s="113">
        <v>0</v>
      </c>
      <c r="H2952" s="113">
        <v>0</v>
      </c>
      <c r="I2952" s="3"/>
    </row>
    <row r="2953" spans="1:9" ht="12.75" customHeight="1" x14ac:dyDescent="0.2">
      <c r="A2953" s="160" t="s">
        <v>670</v>
      </c>
      <c r="B2953" s="255" t="s">
        <v>595</v>
      </c>
      <c r="C2953" s="138" t="s">
        <v>502</v>
      </c>
      <c r="D2953" s="10">
        <f>D2954+D2955+D2956+D2957+D2958</f>
        <v>2.7</v>
      </c>
      <c r="E2953" s="113">
        <v>0</v>
      </c>
      <c r="F2953" s="10">
        <f>F2954+F2955+F2956+F2957+F2958</f>
        <v>2.7</v>
      </c>
      <c r="G2953" s="113">
        <v>0</v>
      </c>
      <c r="H2953" s="113">
        <v>0</v>
      </c>
      <c r="I2953" s="3"/>
    </row>
    <row r="2954" spans="1:9" ht="12.75" x14ac:dyDescent="0.2">
      <c r="A2954" s="160"/>
      <c r="B2954" s="255"/>
      <c r="C2954" s="138" t="s">
        <v>503</v>
      </c>
      <c r="D2954" s="138">
        <f t="shared" si="1194"/>
        <v>2.7</v>
      </c>
      <c r="E2954" s="113">
        <v>0</v>
      </c>
      <c r="F2954" s="138">
        <v>2.7</v>
      </c>
      <c r="G2954" s="113">
        <v>0</v>
      </c>
      <c r="H2954" s="113">
        <v>0</v>
      </c>
      <c r="I2954" s="3"/>
    </row>
    <row r="2955" spans="1:9" ht="12.75" x14ac:dyDescent="0.2">
      <c r="A2955" s="160"/>
      <c r="B2955" s="255"/>
      <c r="C2955" s="138" t="s">
        <v>504</v>
      </c>
      <c r="D2955" s="138">
        <f t="shared" si="1194"/>
        <v>0</v>
      </c>
      <c r="E2955" s="113">
        <v>0</v>
      </c>
      <c r="F2955" s="113">
        <v>0</v>
      </c>
      <c r="G2955" s="113">
        <v>0</v>
      </c>
      <c r="H2955" s="113">
        <v>0</v>
      </c>
      <c r="I2955" s="3"/>
    </row>
    <row r="2956" spans="1:9" ht="12.75" x14ac:dyDescent="0.2">
      <c r="A2956" s="160"/>
      <c r="B2956" s="255"/>
      <c r="C2956" s="138" t="s">
        <v>505</v>
      </c>
      <c r="D2956" s="138">
        <f t="shared" si="1194"/>
        <v>0</v>
      </c>
      <c r="E2956" s="113">
        <v>0</v>
      </c>
      <c r="F2956" s="113">
        <v>0</v>
      </c>
      <c r="G2956" s="113">
        <v>0</v>
      </c>
      <c r="H2956" s="113">
        <v>0</v>
      </c>
      <c r="I2956" s="3"/>
    </row>
    <row r="2957" spans="1:9" ht="12.75" x14ac:dyDescent="0.2">
      <c r="A2957" s="160"/>
      <c r="B2957" s="255"/>
      <c r="C2957" s="138" t="s">
        <v>506</v>
      </c>
      <c r="D2957" s="138">
        <f t="shared" si="1194"/>
        <v>0</v>
      </c>
      <c r="E2957" s="113">
        <v>0</v>
      </c>
      <c r="F2957" s="113">
        <v>0</v>
      </c>
      <c r="G2957" s="113">
        <v>0</v>
      </c>
      <c r="H2957" s="113">
        <v>0</v>
      </c>
      <c r="I2957" s="3"/>
    </row>
    <row r="2958" spans="1:9" ht="12.75" x14ac:dyDescent="0.2">
      <c r="A2958" s="160"/>
      <c r="B2958" s="255"/>
      <c r="C2958" s="138" t="s">
        <v>507</v>
      </c>
      <c r="D2958" s="138">
        <f t="shared" si="1194"/>
        <v>0</v>
      </c>
      <c r="E2958" s="113">
        <v>0</v>
      </c>
      <c r="F2958" s="113">
        <v>0</v>
      </c>
      <c r="G2958" s="113">
        <v>0</v>
      </c>
      <c r="H2958" s="113">
        <v>0</v>
      </c>
      <c r="I2958" s="3"/>
    </row>
    <row r="2959" spans="1:9" ht="12.75" customHeight="1" x14ac:dyDescent="0.2">
      <c r="A2959" s="160" t="s">
        <v>671</v>
      </c>
      <c r="B2959" s="255" t="s">
        <v>596</v>
      </c>
      <c r="C2959" s="138" t="s">
        <v>502</v>
      </c>
      <c r="D2959" s="10">
        <f>D2960+D2961+D2962+D2963+D2964</f>
        <v>0.3</v>
      </c>
      <c r="E2959" s="113">
        <v>0</v>
      </c>
      <c r="F2959" s="10">
        <f>F2960+F2961+F2962+F2963+F2964</f>
        <v>0.3</v>
      </c>
      <c r="G2959" s="113">
        <v>0</v>
      </c>
      <c r="H2959" s="113">
        <v>0</v>
      </c>
      <c r="I2959" s="3"/>
    </row>
    <row r="2960" spans="1:9" ht="12.75" x14ac:dyDescent="0.2">
      <c r="A2960" s="160"/>
      <c r="B2960" s="255"/>
      <c r="C2960" s="138" t="s">
        <v>503</v>
      </c>
      <c r="D2960" s="138">
        <f t="shared" si="1194"/>
        <v>0.3</v>
      </c>
      <c r="E2960" s="113">
        <v>0</v>
      </c>
      <c r="F2960" s="138">
        <v>0.3</v>
      </c>
      <c r="G2960" s="113">
        <v>0</v>
      </c>
      <c r="H2960" s="113">
        <v>0</v>
      </c>
      <c r="I2960" s="3"/>
    </row>
    <row r="2961" spans="1:9" ht="12.75" x14ac:dyDescent="0.2">
      <c r="A2961" s="160"/>
      <c r="B2961" s="255"/>
      <c r="C2961" s="138" t="s">
        <v>504</v>
      </c>
      <c r="D2961" s="138">
        <f t="shared" si="1194"/>
        <v>0</v>
      </c>
      <c r="E2961" s="113">
        <v>0</v>
      </c>
      <c r="F2961" s="113">
        <v>0</v>
      </c>
      <c r="G2961" s="113">
        <v>0</v>
      </c>
      <c r="H2961" s="113">
        <v>0</v>
      </c>
      <c r="I2961" s="3"/>
    </row>
    <row r="2962" spans="1:9" ht="12.75" x14ac:dyDescent="0.2">
      <c r="A2962" s="160"/>
      <c r="B2962" s="255"/>
      <c r="C2962" s="138" t="s">
        <v>505</v>
      </c>
      <c r="D2962" s="138">
        <f t="shared" si="1194"/>
        <v>0</v>
      </c>
      <c r="E2962" s="113">
        <v>0</v>
      </c>
      <c r="F2962" s="113">
        <v>0</v>
      </c>
      <c r="G2962" s="113">
        <v>0</v>
      </c>
      <c r="H2962" s="113">
        <v>0</v>
      </c>
      <c r="I2962" s="3"/>
    </row>
    <row r="2963" spans="1:9" ht="12.75" x14ac:dyDescent="0.2">
      <c r="A2963" s="160"/>
      <c r="B2963" s="255"/>
      <c r="C2963" s="138" t="s">
        <v>506</v>
      </c>
      <c r="D2963" s="138">
        <f t="shared" si="1194"/>
        <v>0</v>
      </c>
      <c r="E2963" s="113">
        <v>0</v>
      </c>
      <c r="F2963" s="113">
        <v>0</v>
      </c>
      <c r="G2963" s="113">
        <v>0</v>
      </c>
      <c r="H2963" s="113">
        <v>0</v>
      </c>
      <c r="I2963" s="3"/>
    </row>
    <row r="2964" spans="1:9" ht="12.75" x14ac:dyDescent="0.2">
      <c r="A2964" s="160"/>
      <c r="B2964" s="255"/>
      <c r="C2964" s="138" t="s">
        <v>507</v>
      </c>
      <c r="D2964" s="138">
        <f t="shared" si="1194"/>
        <v>0</v>
      </c>
      <c r="E2964" s="113">
        <v>0</v>
      </c>
      <c r="F2964" s="113">
        <v>0</v>
      </c>
      <c r="G2964" s="113">
        <v>0</v>
      </c>
      <c r="H2964" s="113">
        <v>0</v>
      </c>
      <c r="I2964" s="3"/>
    </row>
    <row r="2965" spans="1:9" ht="12.75" customHeight="1" x14ac:dyDescent="0.2">
      <c r="A2965" s="160" t="s">
        <v>672</v>
      </c>
      <c r="B2965" s="255" t="s">
        <v>597</v>
      </c>
      <c r="C2965" s="138" t="s">
        <v>502</v>
      </c>
      <c r="D2965" s="10">
        <f>D2966+D2967+D2968+D2969+D2970</f>
        <v>3.5</v>
      </c>
      <c r="E2965" s="113">
        <v>0</v>
      </c>
      <c r="F2965" s="10">
        <f>F2966+F2967+F2968+F2969+F2970</f>
        <v>3.5</v>
      </c>
      <c r="G2965" s="113">
        <v>0</v>
      </c>
      <c r="H2965" s="113">
        <v>0</v>
      </c>
      <c r="I2965" s="3"/>
    </row>
    <row r="2966" spans="1:9" ht="12.75" x14ac:dyDescent="0.2">
      <c r="A2966" s="160"/>
      <c r="B2966" s="255"/>
      <c r="C2966" s="138" t="s">
        <v>503</v>
      </c>
      <c r="D2966" s="138">
        <f t="shared" si="1194"/>
        <v>3.5</v>
      </c>
      <c r="E2966" s="113">
        <v>0</v>
      </c>
      <c r="F2966" s="138">
        <v>3.5</v>
      </c>
      <c r="G2966" s="113">
        <v>0</v>
      </c>
      <c r="H2966" s="113">
        <v>0</v>
      </c>
      <c r="I2966" s="3"/>
    </row>
    <row r="2967" spans="1:9" ht="12.75" x14ac:dyDescent="0.2">
      <c r="A2967" s="160"/>
      <c r="B2967" s="255"/>
      <c r="C2967" s="138" t="s">
        <v>504</v>
      </c>
      <c r="D2967" s="138">
        <f t="shared" si="1194"/>
        <v>0</v>
      </c>
      <c r="E2967" s="113">
        <v>0</v>
      </c>
      <c r="F2967" s="113">
        <v>0</v>
      </c>
      <c r="G2967" s="113">
        <v>0</v>
      </c>
      <c r="H2967" s="113">
        <v>0</v>
      </c>
      <c r="I2967" s="3"/>
    </row>
    <row r="2968" spans="1:9" ht="12.75" x14ac:dyDescent="0.2">
      <c r="A2968" s="160"/>
      <c r="B2968" s="255"/>
      <c r="C2968" s="138" t="s">
        <v>505</v>
      </c>
      <c r="D2968" s="138">
        <f t="shared" si="1194"/>
        <v>0</v>
      </c>
      <c r="E2968" s="113">
        <v>0</v>
      </c>
      <c r="F2968" s="113">
        <v>0</v>
      </c>
      <c r="G2968" s="113">
        <v>0</v>
      </c>
      <c r="H2968" s="113">
        <v>0</v>
      </c>
      <c r="I2968" s="3"/>
    </row>
    <row r="2969" spans="1:9" ht="12.75" x14ac:dyDescent="0.2">
      <c r="A2969" s="160"/>
      <c r="B2969" s="255"/>
      <c r="C2969" s="138" t="s">
        <v>506</v>
      </c>
      <c r="D2969" s="138">
        <f t="shared" si="1194"/>
        <v>0</v>
      </c>
      <c r="E2969" s="113">
        <v>0</v>
      </c>
      <c r="F2969" s="113">
        <v>0</v>
      </c>
      <c r="G2969" s="113">
        <v>0</v>
      </c>
      <c r="H2969" s="113">
        <v>0</v>
      </c>
      <c r="I2969" s="3"/>
    </row>
    <row r="2970" spans="1:9" ht="12.75" x14ac:dyDescent="0.2">
      <c r="A2970" s="160"/>
      <c r="B2970" s="255"/>
      <c r="C2970" s="138" t="s">
        <v>507</v>
      </c>
      <c r="D2970" s="138">
        <f t="shared" si="1194"/>
        <v>0</v>
      </c>
      <c r="E2970" s="113">
        <v>0</v>
      </c>
      <c r="F2970" s="113">
        <v>0</v>
      </c>
      <c r="G2970" s="113">
        <v>0</v>
      </c>
      <c r="H2970" s="113">
        <v>0</v>
      </c>
      <c r="I2970" s="3"/>
    </row>
    <row r="2971" spans="1:9" ht="12.75" customHeight="1" x14ac:dyDescent="0.2">
      <c r="A2971" s="160" t="s">
        <v>673</v>
      </c>
      <c r="B2971" s="255" t="s">
        <v>598</v>
      </c>
      <c r="C2971" s="138" t="s">
        <v>502</v>
      </c>
      <c r="D2971" s="10">
        <f>D2972+D2973+D2974+D2975+D2976</f>
        <v>0.5</v>
      </c>
      <c r="E2971" s="113">
        <v>0</v>
      </c>
      <c r="F2971" s="10">
        <f>F2972+F2973+F2974+F2975+F2976</f>
        <v>0.5</v>
      </c>
      <c r="G2971" s="113">
        <v>0</v>
      </c>
      <c r="H2971" s="113">
        <v>0</v>
      </c>
      <c r="I2971" s="3"/>
    </row>
    <row r="2972" spans="1:9" ht="12.75" x14ac:dyDescent="0.2">
      <c r="A2972" s="160"/>
      <c r="B2972" s="255"/>
      <c r="C2972" s="138" t="s">
        <v>503</v>
      </c>
      <c r="D2972" s="138">
        <f t="shared" si="1194"/>
        <v>0.5</v>
      </c>
      <c r="E2972" s="113">
        <v>0</v>
      </c>
      <c r="F2972" s="138">
        <v>0.5</v>
      </c>
      <c r="G2972" s="113">
        <v>0</v>
      </c>
      <c r="H2972" s="113">
        <v>0</v>
      </c>
      <c r="I2972" s="3"/>
    </row>
    <row r="2973" spans="1:9" ht="12.75" x14ac:dyDescent="0.2">
      <c r="A2973" s="160"/>
      <c r="B2973" s="255"/>
      <c r="C2973" s="138" t="s">
        <v>504</v>
      </c>
      <c r="D2973" s="138">
        <f t="shared" si="1194"/>
        <v>0</v>
      </c>
      <c r="E2973" s="113">
        <v>0</v>
      </c>
      <c r="F2973" s="113">
        <v>0</v>
      </c>
      <c r="G2973" s="113">
        <v>0</v>
      </c>
      <c r="H2973" s="113">
        <v>0</v>
      </c>
      <c r="I2973" s="3"/>
    </row>
    <row r="2974" spans="1:9" ht="12.75" x14ac:dyDescent="0.2">
      <c r="A2974" s="160"/>
      <c r="B2974" s="255"/>
      <c r="C2974" s="138" t="s">
        <v>505</v>
      </c>
      <c r="D2974" s="138">
        <f t="shared" si="1194"/>
        <v>0</v>
      </c>
      <c r="E2974" s="113">
        <v>0</v>
      </c>
      <c r="F2974" s="113">
        <v>0</v>
      </c>
      <c r="G2974" s="113">
        <v>0</v>
      </c>
      <c r="H2974" s="113">
        <v>0</v>
      </c>
      <c r="I2974" s="3"/>
    </row>
    <row r="2975" spans="1:9" ht="12.75" x14ac:dyDescent="0.2">
      <c r="A2975" s="160"/>
      <c r="B2975" s="255"/>
      <c r="C2975" s="138" t="s">
        <v>506</v>
      </c>
      <c r="D2975" s="138">
        <f t="shared" si="1194"/>
        <v>0</v>
      </c>
      <c r="E2975" s="113">
        <v>0</v>
      </c>
      <c r="F2975" s="113">
        <v>0</v>
      </c>
      <c r="G2975" s="113">
        <v>0</v>
      </c>
      <c r="H2975" s="113">
        <v>0</v>
      </c>
      <c r="I2975" s="3"/>
    </row>
    <row r="2976" spans="1:9" ht="12.75" x14ac:dyDescent="0.2">
      <c r="A2976" s="160"/>
      <c r="B2976" s="255"/>
      <c r="C2976" s="138" t="s">
        <v>507</v>
      </c>
      <c r="D2976" s="138">
        <f t="shared" si="1194"/>
        <v>0</v>
      </c>
      <c r="E2976" s="113">
        <v>0</v>
      </c>
      <c r="F2976" s="113">
        <v>0</v>
      </c>
      <c r="G2976" s="113">
        <v>0</v>
      </c>
      <c r="H2976" s="113">
        <v>0</v>
      </c>
      <c r="I2976" s="3"/>
    </row>
    <row r="2977" spans="1:9" ht="12.75" customHeight="1" x14ac:dyDescent="0.2">
      <c r="A2977" s="160" t="s">
        <v>674</v>
      </c>
      <c r="B2977" s="255" t="s">
        <v>599</v>
      </c>
      <c r="C2977" s="138" t="s">
        <v>502</v>
      </c>
      <c r="D2977" s="10">
        <f>D2978+D2979+D2980+D2981+D2982</f>
        <v>0.5</v>
      </c>
      <c r="E2977" s="113">
        <v>0</v>
      </c>
      <c r="F2977" s="10">
        <f>F2978+F2979+F2980+F2981+F2982</f>
        <v>0.5</v>
      </c>
      <c r="G2977" s="113">
        <v>0</v>
      </c>
      <c r="H2977" s="113">
        <v>0</v>
      </c>
      <c r="I2977" s="3"/>
    </row>
    <row r="2978" spans="1:9" ht="12.75" x14ac:dyDescent="0.2">
      <c r="A2978" s="160"/>
      <c r="B2978" s="255"/>
      <c r="C2978" s="138" t="s">
        <v>503</v>
      </c>
      <c r="D2978" s="138">
        <f t="shared" si="1194"/>
        <v>0.5</v>
      </c>
      <c r="E2978" s="113">
        <v>0</v>
      </c>
      <c r="F2978" s="138">
        <v>0.5</v>
      </c>
      <c r="G2978" s="113">
        <v>0</v>
      </c>
      <c r="H2978" s="113">
        <v>0</v>
      </c>
      <c r="I2978" s="3"/>
    </row>
    <row r="2979" spans="1:9" ht="12.75" x14ac:dyDescent="0.2">
      <c r="A2979" s="160"/>
      <c r="B2979" s="255"/>
      <c r="C2979" s="138" t="s">
        <v>504</v>
      </c>
      <c r="D2979" s="138">
        <f t="shared" si="1194"/>
        <v>0</v>
      </c>
      <c r="E2979" s="113">
        <v>0</v>
      </c>
      <c r="F2979" s="113">
        <v>0</v>
      </c>
      <c r="G2979" s="113">
        <v>0</v>
      </c>
      <c r="H2979" s="113">
        <v>0</v>
      </c>
      <c r="I2979" s="3"/>
    </row>
    <row r="2980" spans="1:9" ht="12.75" x14ac:dyDescent="0.2">
      <c r="A2980" s="160"/>
      <c r="B2980" s="255"/>
      <c r="C2980" s="138" t="s">
        <v>505</v>
      </c>
      <c r="D2980" s="138">
        <f t="shared" si="1194"/>
        <v>0</v>
      </c>
      <c r="E2980" s="113">
        <v>0</v>
      </c>
      <c r="F2980" s="113">
        <v>0</v>
      </c>
      <c r="G2980" s="113">
        <v>0</v>
      </c>
      <c r="H2980" s="113">
        <v>0</v>
      </c>
      <c r="I2980" s="3"/>
    </row>
    <row r="2981" spans="1:9" ht="12.75" x14ac:dyDescent="0.2">
      <c r="A2981" s="160"/>
      <c r="B2981" s="255"/>
      <c r="C2981" s="138" t="s">
        <v>506</v>
      </c>
      <c r="D2981" s="138">
        <f t="shared" si="1194"/>
        <v>0</v>
      </c>
      <c r="E2981" s="113">
        <v>0</v>
      </c>
      <c r="F2981" s="113">
        <v>0</v>
      </c>
      <c r="G2981" s="113">
        <v>0</v>
      </c>
      <c r="H2981" s="113">
        <v>0</v>
      </c>
      <c r="I2981" s="3"/>
    </row>
    <row r="2982" spans="1:9" ht="12.75" x14ac:dyDescent="0.2">
      <c r="A2982" s="160"/>
      <c r="B2982" s="255"/>
      <c r="C2982" s="138" t="s">
        <v>507</v>
      </c>
      <c r="D2982" s="138">
        <f t="shared" si="1194"/>
        <v>0</v>
      </c>
      <c r="E2982" s="113">
        <v>0</v>
      </c>
      <c r="F2982" s="113">
        <v>0</v>
      </c>
      <c r="G2982" s="113">
        <v>0</v>
      </c>
      <c r="H2982" s="113">
        <v>0</v>
      </c>
      <c r="I2982" s="3"/>
    </row>
    <row r="2983" spans="1:9" ht="12.75" customHeight="1" x14ac:dyDescent="0.2">
      <c r="A2983" s="160" t="s">
        <v>675</v>
      </c>
      <c r="B2983" s="255" t="s">
        <v>600</v>
      </c>
      <c r="C2983" s="138" t="s">
        <v>502</v>
      </c>
      <c r="D2983" s="10">
        <f>D2984+D2985+D2986+D2987+D2988</f>
        <v>0.5</v>
      </c>
      <c r="E2983" s="113">
        <v>0</v>
      </c>
      <c r="F2983" s="10">
        <f>F2984+F2985+F2986+F2987+F2988</f>
        <v>0.5</v>
      </c>
      <c r="G2983" s="113">
        <v>0</v>
      </c>
      <c r="H2983" s="113">
        <v>0</v>
      </c>
      <c r="I2983" s="3"/>
    </row>
    <row r="2984" spans="1:9" ht="12.75" x14ac:dyDescent="0.2">
      <c r="A2984" s="160"/>
      <c r="B2984" s="255"/>
      <c r="C2984" s="138" t="s">
        <v>503</v>
      </c>
      <c r="D2984" s="138">
        <f t="shared" si="1194"/>
        <v>0.5</v>
      </c>
      <c r="E2984" s="113">
        <v>0</v>
      </c>
      <c r="F2984" s="138">
        <v>0.5</v>
      </c>
      <c r="G2984" s="113">
        <v>0</v>
      </c>
      <c r="H2984" s="113">
        <v>0</v>
      </c>
      <c r="I2984" s="3"/>
    </row>
    <row r="2985" spans="1:9" ht="12.75" x14ac:dyDescent="0.2">
      <c r="A2985" s="160"/>
      <c r="B2985" s="255"/>
      <c r="C2985" s="138" t="s">
        <v>504</v>
      </c>
      <c r="D2985" s="138">
        <f t="shared" si="1194"/>
        <v>0</v>
      </c>
      <c r="E2985" s="113">
        <v>0</v>
      </c>
      <c r="F2985" s="113">
        <v>0</v>
      </c>
      <c r="G2985" s="113">
        <v>0</v>
      </c>
      <c r="H2985" s="113">
        <v>0</v>
      </c>
      <c r="I2985" s="3"/>
    </row>
    <row r="2986" spans="1:9" ht="12.75" x14ac:dyDescent="0.2">
      <c r="A2986" s="160"/>
      <c r="B2986" s="255"/>
      <c r="C2986" s="138" t="s">
        <v>505</v>
      </c>
      <c r="D2986" s="138">
        <f t="shared" si="1194"/>
        <v>0</v>
      </c>
      <c r="E2986" s="113">
        <v>0</v>
      </c>
      <c r="F2986" s="113">
        <v>0</v>
      </c>
      <c r="G2986" s="113">
        <v>0</v>
      </c>
      <c r="H2986" s="113">
        <v>0</v>
      </c>
      <c r="I2986" s="3"/>
    </row>
    <row r="2987" spans="1:9" ht="12.75" x14ac:dyDescent="0.2">
      <c r="A2987" s="160"/>
      <c r="B2987" s="255"/>
      <c r="C2987" s="138" t="s">
        <v>506</v>
      </c>
      <c r="D2987" s="138">
        <f t="shared" si="1194"/>
        <v>0</v>
      </c>
      <c r="E2987" s="113">
        <v>0</v>
      </c>
      <c r="F2987" s="113">
        <v>0</v>
      </c>
      <c r="G2987" s="113">
        <v>0</v>
      </c>
      <c r="H2987" s="113">
        <v>0</v>
      </c>
      <c r="I2987" s="3"/>
    </row>
    <row r="2988" spans="1:9" ht="12.75" x14ac:dyDescent="0.2">
      <c r="A2988" s="160"/>
      <c r="B2988" s="255"/>
      <c r="C2988" s="138" t="s">
        <v>507</v>
      </c>
      <c r="D2988" s="138">
        <f t="shared" si="1194"/>
        <v>0</v>
      </c>
      <c r="E2988" s="113">
        <v>0</v>
      </c>
      <c r="F2988" s="113">
        <v>0</v>
      </c>
      <c r="G2988" s="113">
        <v>0</v>
      </c>
      <c r="H2988" s="113">
        <v>0</v>
      </c>
      <c r="I2988" s="3"/>
    </row>
    <row r="2989" spans="1:9" ht="12.75" customHeight="1" x14ac:dyDescent="0.2">
      <c r="A2989" s="160" t="s">
        <v>676</v>
      </c>
      <c r="B2989" s="255" t="s">
        <v>601</v>
      </c>
      <c r="C2989" s="138" t="s">
        <v>502</v>
      </c>
      <c r="D2989" s="10">
        <f>D2990+D2991+D2992+D2993+D2994</f>
        <v>0.3</v>
      </c>
      <c r="E2989" s="113">
        <v>0</v>
      </c>
      <c r="F2989" s="10">
        <f>F2990+F2991+F2992+F2993+F2994</f>
        <v>0.3</v>
      </c>
      <c r="G2989" s="113">
        <v>0</v>
      </c>
      <c r="H2989" s="113">
        <v>0</v>
      </c>
      <c r="I2989" s="3"/>
    </row>
    <row r="2990" spans="1:9" ht="12.75" x14ac:dyDescent="0.2">
      <c r="A2990" s="160"/>
      <c r="B2990" s="255"/>
      <c r="C2990" s="138" t="s">
        <v>503</v>
      </c>
      <c r="D2990" s="138">
        <f t="shared" si="1194"/>
        <v>0.3</v>
      </c>
      <c r="E2990" s="113">
        <v>0</v>
      </c>
      <c r="F2990" s="138">
        <v>0.3</v>
      </c>
      <c r="G2990" s="113">
        <v>0</v>
      </c>
      <c r="H2990" s="113">
        <v>0</v>
      </c>
      <c r="I2990" s="3"/>
    </row>
    <row r="2991" spans="1:9" ht="12.75" x14ac:dyDescent="0.2">
      <c r="A2991" s="160"/>
      <c r="B2991" s="255"/>
      <c r="C2991" s="138" t="s">
        <v>504</v>
      </c>
      <c r="D2991" s="138">
        <f t="shared" si="1194"/>
        <v>0</v>
      </c>
      <c r="E2991" s="113">
        <v>0</v>
      </c>
      <c r="F2991" s="113">
        <v>0</v>
      </c>
      <c r="G2991" s="113">
        <v>0</v>
      </c>
      <c r="H2991" s="113">
        <v>0</v>
      </c>
      <c r="I2991" s="3"/>
    </row>
    <row r="2992" spans="1:9" ht="12.75" x14ac:dyDescent="0.2">
      <c r="A2992" s="160"/>
      <c r="B2992" s="255"/>
      <c r="C2992" s="138" t="s">
        <v>505</v>
      </c>
      <c r="D2992" s="138">
        <f t="shared" si="1194"/>
        <v>0</v>
      </c>
      <c r="E2992" s="113">
        <v>0</v>
      </c>
      <c r="F2992" s="113">
        <v>0</v>
      </c>
      <c r="G2992" s="113">
        <v>0</v>
      </c>
      <c r="H2992" s="113">
        <v>0</v>
      </c>
      <c r="I2992" s="3"/>
    </row>
    <row r="2993" spans="1:9" ht="12.75" x14ac:dyDescent="0.2">
      <c r="A2993" s="160"/>
      <c r="B2993" s="255"/>
      <c r="C2993" s="138" t="s">
        <v>506</v>
      </c>
      <c r="D2993" s="138">
        <f t="shared" si="1194"/>
        <v>0</v>
      </c>
      <c r="E2993" s="113">
        <v>0</v>
      </c>
      <c r="F2993" s="113">
        <v>0</v>
      </c>
      <c r="G2993" s="113">
        <v>0</v>
      </c>
      <c r="H2993" s="113">
        <v>0</v>
      </c>
      <c r="I2993" s="3"/>
    </row>
    <row r="2994" spans="1:9" ht="12.75" x14ac:dyDescent="0.2">
      <c r="A2994" s="160"/>
      <c r="B2994" s="255"/>
      <c r="C2994" s="138" t="s">
        <v>507</v>
      </c>
      <c r="D2994" s="138">
        <f t="shared" si="1194"/>
        <v>0</v>
      </c>
      <c r="E2994" s="113">
        <v>0</v>
      </c>
      <c r="F2994" s="113">
        <v>0</v>
      </c>
      <c r="G2994" s="113">
        <v>0</v>
      </c>
      <c r="H2994" s="113">
        <v>0</v>
      </c>
      <c r="I2994" s="3"/>
    </row>
    <row r="2995" spans="1:9" ht="12.75" customHeight="1" x14ac:dyDescent="0.2">
      <c r="A2995" s="160" t="s">
        <v>677</v>
      </c>
      <c r="B2995" s="255" t="s">
        <v>602</v>
      </c>
      <c r="C2995" s="138" t="s">
        <v>502</v>
      </c>
      <c r="D2995" s="10">
        <f>D2996+D2997+D2998+D2999+D3000</f>
        <v>0.5</v>
      </c>
      <c r="E2995" s="113">
        <v>0</v>
      </c>
      <c r="F2995" s="10">
        <f>F2996+F2997+F2998+F2999+F3000</f>
        <v>0.5</v>
      </c>
      <c r="G2995" s="113">
        <v>0</v>
      </c>
      <c r="H2995" s="113">
        <v>0</v>
      </c>
      <c r="I2995" s="3"/>
    </row>
    <row r="2996" spans="1:9" ht="12.75" x14ac:dyDescent="0.2">
      <c r="A2996" s="160"/>
      <c r="B2996" s="255"/>
      <c r="C2996" s="138" t="s">
        <v>503</v>
      </c>
      <c r="D2996" s="138">
        <f t="shared" si="1194"/>
        <v>0.5</v>
      </c>
      <c r="E2996" s="113">
        <v>0</v>
      </c>
      <c r="F2996" s="138">
        <v>0.5</v>
      </c>
      <c r="G2996" s="113">
        <v>0</v>
      </c>
      <c r="H2996" s="113">
        <v>0</v>
      </c>
      <c r="I2996" s="3"/>
    </row>
    <row r="2997" spans="1:9" ht="12.75" x14ac:dyDescent="0.2">
      <c r="A2997" s="160"/>
      <c r="B2997" s="255"/>
      <c r="C2997" s="138" t="s">
        <v>504</v>
      </c>
      <c r="D2997" s="138">
        <f t="shared" si="1194"/>
        <v>0</v>
      </c>
      <c r="E2997" s="113">
        <v>0</v>
      </c>
      <c r="F2997" s="113">
        <v>0</v>
      </c>
      <c r="G2997" s="113">
        <v>0</v>
      </c>
      <c r="H2997" s="113">
        <v>0</v>
      </c>
      <c r="I2997" s="3"/>
    </row>
    <row r="2998" spans="1:9" ht="12.75" x14ac:dyDescent="0.2">
      <c r="A2998" s="160"/>
      <c r="B2998" s="255"/>
      <c r="C2998" s="138" t="s">
        <v>505</v>
      </c>
      <c r="D2998" s="138">
        <f t="shared" si="1194"/>
        <v>0</v>
      </c>
      <c r="E2998" s="113">
        <v>0</v>
      </c>
      <c r="F2998" s="113">
        <v>0</v>
      </c>
      <c r="G2998" s="113">
        <v>0</v>
      </c>
      <c r="H2998" s="113">
        <v>0</v>
      </c>
      <c r="I2998" s="3"/>
    </row>
    <row r="2999" spans="1:9" ht="12.75" x14ac:dyDescent="0.2">
      <c r="A2999" s="160"/>
      <c r="B2999" s="255"/>
      <c r="C2999" s="138" t="s">
        <v>506</v>
      </c>
      <c r="D2999" s="138">
        <f t="shared" si="1194"/>
        <v>0</v>
      </c>
      <c r="E2999" s="113">
        <v>0</v>
      </c>
      <c r="F2999" s="113">
        <v>0</v>
      </c>
      <c r="G2999" s="113">
        <v>0</v>
      </c>
      <c r="H2999" s="113">
        <v>0</v>
      </c>
      <c r="I2999" s="3"/>
    </row>
    <row r="3000" spans="1:9" ht="15.75" customHeight="1" x14ac:dyDescent="0.2">
      <c r="A3000" s="160"/>
      <c r="B3000" s="255"/>
      <c r="C3000" s="138" t="s">
        <v>507</v>
      </c>
      <c r="D3000" s="138">
        <f t="shared" si="1194"/>
        <v>0</v>
      </c>
      <c r="E3000" s="113">
        <v>0</v>
      </c>
      <c r="F3000" s="113">
        <v>0</v>
      </c>
      <c r="G3000" s="113">
        <v>0</v>
      </c>
      <c r="H3000" s="113">
        <v>0</v>
      </c>
      <c r="I3000" s="3"/>
    </row>
    <row r="3001" spans="1:9" s="20" customFormat="1" ht="28.5" customHeight="1" x14ac:dyDescent="0.25">
      <c r="A3001" s="1">
        <v>4</v>
      </c>
      <c r="B3001" s="261" t="s">
        <v>678</v>
      </c>
      <c r="C3001" s="261"/>
      <c r="D3001" s="261"/>
      <c r="E3001" s="261"/>
      <c r="F3001" s="261"/>
      <c r="G3001" s="261"/>
      <c r="H3001" s="17"/>
      <c r="I3001" s="15"/>
    </row>
    <row r="3002" spans="1:9" ht="12.75" x14ac:dyDescent="0.2">
      <c r="A3002" s="112" t="s">
        <v>526</v>
      </c>
      <c r="B3002" s="139" t="s">
        <v>498</v>
      </c>
      <c r="C3002" s="260" t="s">
        <v>499</v>
      </c>
      <c r="D3002" s="260"/>
      <c r="E3002" s="260"/>
      <c r="F3002" s="260"/>
      <c r="G3002" s="260"/>
      <c r="H3002" s="136"/>
      <c r="I3002" s="3"/>
    </row>
    <row r="3003" spans="1:9" s="30" customFormat="1" ht="12.75" x14ac:dyDescent="0.2">
      <c r="A3003" s="207" t="s">
        <v>527</v>
      </c>
      <c r="B3003" s="257" t="s">
        <v>679</v>
      </c>
      <c r="C3003" s="40" t="s">
        <v>502</v>
      </c>
      <c r="D3003" s="40">
        <f>D3004+D3005+D3006+D3007+D3008</f>
        <v>0</v>
      </c>
      <c r="E3003" s="40">
        <f>E3004+E3005+E3006+E3007+E3008</f>
        <v>0</v>
      </c>
      <c r="F3003" s="40">
        <f>F3004+F3005+F3006+F3007+F3008</f>
        <v>0</v>
      </c>
      <c r="G3003" s="40">
        <f>G3004+G3005+G3006+G3007+G3008</f>
        <v>0</v>
      </c>
      <c r="H3003" s="40">
        <f>H3004+H3005+H3006+H3007+H3008</f>
        <v>0</v>
      </c>
      <c r="I3003" s="24"/>
    </row>
    <row r="3004" spans="1:9" s="30" customFormat="1" ht="12.75" x14ac:dyDescent="0.2">
      <c r="A3004" s="207"/>
      <c r="B3004" s="257"/>
      <c r="C3004" s="40" t="s">
        <v>503</v>
      </c>
      <c r="D3004" s="40">
        <f>D3010</f>
        <v>0</v>
      </c>
      <c r="E3004" s="43">
        <v>0</v>
      </c>
      <c r="F3004" s="40">
        <v>0</v>
      </c>
      <c r="G3004" s="43">
        <v>0</v>
      </c>
      <c r="H3004" s="43">
        <v>0</v>
      </c>
      <c r="I3004" s="24"/>
    </row>
    <row r="3005" spans="1:9" s="30" customFormat="1" ht="12.75" x14ac:dyDescent="0.2">
      <c r="A3005" s="207"/>
      <c r="B3005" s="257"/>
      <c r="C3005" s="40" t="s">
        <v>504</v>
      </c>
      <c r="D3005" s="40">
        <f>D3011</f>
        <v>0</v>
      </c>
      <c r="E3005" s="43">
        <v>0</v>
      </c>
      <c r="F3005" s="40">
        <v>0</v>
      </c>
      <c r="G3005" s="43">
        <v>0</v>
      </c>
      <c r="H3005" s="43">
        <v>0</v>
      </c>
      <c r="I3005" s="24"/>
    </row>
    <row r="3006" spans="1:9" s="30" customFormat="1" ht="12.75" x14ac:dyDescent="0.2">
      <c r="A3006" s="207"/>
      <c r="B3006" s="257"/>
      <c r="C3006" s="40" t="s">
        <v>505</v>
      </c>
      <c r="D3006" s="40">
        <f>D3012</f>
        <v>0</v>
      </c>
      <c r="E3006" s="43">
        <v>0</v>
      </c>
      <c r="F3006" s="40">
        <v>0</v>
      </c>
      <c r="G3006" s="43">
        <v>0</v>
      </c>
      <c r="H3006" s="43">
        <v>0</v>
      </c>
      <c r="I3006" s="24"/>
    </row>
    <row r="3007" spans="1:9" s="30" customFormat="1" ht="12.75" x14ac:dyDescent="0.2">
      <c r="A3007" s="207"/>
      <c r="B3007" s="257"/>
      <c r="C3007" s="40" t="s">
        <v>506</v>
      </c>
      <c r="D3007" s="40">
        <f>D3013</f>
        <v>0</v>
      </c>
      <c r="E3007" s="43">
        <v>0</v>
      </c>
      <c r="F3007" s="40">
        <v>0</v>
      </c>
      <c r="G3007" s="43">
        <v>0</v>
      </c>
      <c r="H3007" s="43">
        <v>0</v>
      </c>
      <c r="I3007" s="24"/>
    </row>
    <row r="3008" spans="1:9" s="30" customFormat="1" ht="12.75" x14ac:dyDescent="0.2">
      <c r="A3008" s="207"/>
      <c r="B3008" s="257"/>
      <c r="C3008" s="40" t="s">
        <v>507</v>
      </c>
      <c r="D3008" s="40">
        <f>D3014</f>
        <v>0</v>
      </c>
      <c r="E3008" s="43">
        <v>0</v>
      </c>
      <c r="F3008" s="40">
        <v>0</v>
      </c>
      <c r="G3008" s="43">
        <v>0</v>
      </c>
      <c r="H3008" s="43">
        <v>0</v>
      </c>
      <c r="I3008" s="24"/>
    </row>
    <row r="3009" spans="1:9" ht="12.75" x14ac:dyDescent="0.2">
      <c r="A3009" s="160" t="s">
        <v>529</v>
      </c>
      <c r="B3009" s="258" t="s">
        <v>680</v>
      </c>
      <c r="C3009" s="138" t="s">
        <v>502</v>
      </c>
      <c r="D3009" s="138">
        <f>D3010+D3011+D3012+D3013+D3014</f>
        <v>0</v>
      </c>
      <c r="E3009" s="138">
        <f>E3010+E3011+E3012+E3013+E3014</f>
        <v>0</v>
      </c>
      <c r="F3009" s="138">
        <f>F3010+F3011+F3012+F3013+F3014</f>
        <v>0</v>
      </c>
      <c r="G3009" s="138">
        <f>G3010+G3011+G3012+G3013+G3014</f>
        <v>0</v>
      </c>
      <c r="H3009" s="138">
        <f>H3010+H3011+H3012+H3013+H3014</f>
        <v>0</v>
      </c>
      <c r="I3009" s="3"/>
    </row>
    <row r="3010" spans="1:9" ht="12.75" x14ac:dyDescent="0.2">
      <c r="A3010" s="160"/>
      <c r="B3010" s="258"/>
      <c r="C3010" s="138" t="s">
        <v>503</v>
      </c>
      <c r="D3010" s="138">
        <f>E3010+F3010+G3010+H3010</f>
        <v>0</v>
      </c>
      <c r="E3010" s="113">
        <v>0</v>
      </c>
      <c r="F3010" s="138">
        <v>0</v>
      </c>
      <c r="G3010" s="113">
        <v>0</v>
      </c>
      <c r="H3010" s="113">
        <v>0</v>
      </c>
      <c r="I3010" s="3"/>
    </row>
    <row r="3011" spans="1:9" ht="12.75" x14ac:dyDescent="0.2">
      <c r="A3011" s="160"/>
      <c r="B3011" s="258"/>
      <c r="C3011" s="138" t="s">
        <v>504</v>
      </c>
      <c r="D3011" s="138">
        <f>E3011+F3011+G3011+H3011</f>
        <v>0</v>
      </c>
      <c r="E3011" s="113">
        <v>0</v>
      </c>
      <c r="F3011" s="138">
        <v>0</v>
      </c>
      <c r="G3011" s="113">
        <v>0</v>
      </c>
      <c r="H3011" s="113">
        <v>0</v>
      </c>
      <c r="I3011" s="3"/>
    </row>
    <row r="3012" spans="1:9" ht="12.75" x14ac:dyDescent="0.2">
      <c r="A3012" s="160"/>
      <c r="B3012" s="258"/>
      <c r="C3012" s="138" t="s">
        <v>505</v>
      </c>
      <c r="D3012" s="138">
        <f>E3012+F3012+G3012+H3012</f>
        <v>0</v>
      </c>
      <c r="E3012" s="113">
        <v>0</v>
      </c>
      <c r="F3012" s="138">
        <v>0</v>
      </c>
      <c r="G3012" s="113">
        <v>0</v>
      </c>
      <c r="H3012" s="113">
        <v>0</v>
      </c>
      <c r="I3012" s="3"/>
    </row>
    <row r="3013" spans="1:9" ht="12.75" x14ac:dyDescent="0.2">
      <c r="A3013" s="160"/>
      <c r="B3013" s="258"/>
      <c r="C3013" s="138" t="s">
        <v>506</v>
      </c>
      <c r="D3013" s="138">
        <f>E3013+F3013+G3013+H3013</f>
        <v>0</v>
      </c>
      <c r="E3013" s="113">
        <v>0</v>
      </c>
      <c r="F3013" s="138">
        <v>0</v>
      </c>
      <c r="G3013" s="113">
        <v>0</v>
      </c>
      <c r="H3013" s="113">
        <v>0</v>
      </c>
      <c r="I3013" s="3"/>
    </row>
    <row r="3014" spans="1:9" ht="12.75" x14ac:dyDescent="0.2">
      <c r="A3014" s="160"/>
      <c r="B3014" s="258"/>
      <c r="C3014" s="138" t="s">
        <v>507</v>
      </c>
      <c r="D3014" s="138">
        <f>E3014+F3014+G3014+H3014</f>
        <v>0</v>
      </c>
      <c r="E3014" s="113">
        <v>0</v>
      </c>
      <c r="F3014" s="138">
        <v>0</v>
      </c>
      <c r="G3014" s="113">
        <v>0</v>
      </c>
      <c r="H3014" s="113">
        <v>0</v>
      </c>
      <c r="I3014" s="3"/>
    </row>
    <row r="3015" spans="1:9" s="20" customFormat="1" ht="46.5" customHeight="1" x14ac:dyDescent="0.25">
      <c r="A3015" s="1">
        <v>5</v>
      </c>
      <c r="B3015" s="256" t="s">
        <v>681</v>
      </c>
      <c r="C3015" s="256"/>
      <c r="D3015" s="256"/>
      <c r="E3015" s="256"/>
      <c r="F3015" s="256"/>
      <c r="G3015" s="256"/>
      <c r="H3015" s="17"/>
      <c r="I3015" s="15"/>
    </row>
    <row r="3016" spans="1:9" ht="12.75" x14ac:dyDescent="0.2">
      <c r="A3016" s="112" t="s">
        <v>436</v>
      </c>
      <c r="B3016" s="139" t="s">
        <v>498</v>
      </c>
      <c r="C3016" s="260" t="s">
        <v>499</v>
      </c>
      <c r="D3016" s="260"/>
      <c r="E3016" s="260"/>
      <c r="F3016" s="260"/>
      <c r="G3016" s="260"/>
      <c r="H3016" s="136"/>
      <c r="I3016" s="3"/>
    </row>
    <row r="3017" spans="1:9" s="30" customFormat="1" ht="12.75" x14ac:dyDescent="0.2">
      <c r="A3017" s="207" t="s">
        <v>459</v>
      </c>
      <c r="B3017" s="257" t="s">
        <v>682</v>
      </c>
      <c r="C3017" s="40" t="s">
        <v>502</v>
      </c>
      <c r="D3017" s="40">
        <f>D3018+D3019+D3020+D3021+D3022</f>
        <v>0</v>
      </c>
      <c r="E3017" s="40">
        <f>E3018+E3019+E3020+E3021+E3022</f>
        <v>0</v>
      </c>
      <c r="F3017" s="40">
        <f>F3018+F3019+F3020+F3021+F3022</f>
        <v>0</v>
      </c>
      <c r="G3017" s="40">
        <f>G3018+G3019+G3020+G3021+G3022</f>
        <v>0</v>
      </c>
      <c r="H3017" s="40">
        <f>H3018+H3019+H3020+H3021+H3022</f>
        <v>0</v>
      </c>
      <c r="I3017" s="24"/>
    </row>
    <row r="3018" spans="1:9" s="30" customFormat="1" ht="12.75" x14ac:dyDescent="0.2">
      <c r="A3018" s="207"/>
      <c r="B3018" s="257"/>
      <c r="C3018" s="40" t="s">
        <v>503</v>
      </c>
      <c r="D3018" s="40">
        <f>D3024</f>
        <v>0</v>
      </c>
      <c r="E3018" s="43">
        <v>0</v>
      </c>
      <c r="F3018" s="40">
        <v>0</v>
      </c>
      <c r="G3018" s="43">
        <v>0</v>
      </c>
      <c r="H3018" s="43">
        <v>0</v>
      </c>
      <c r="I3018" s="24"/>
    </row>
    <row r="3019" spans="1:9" s="30" customFormat="1" ht="12.75" x14ac:dyDescent="0.2">
      <c r="A3019" s="207"/>
      <c r="B3019" s="257"/>
      <c r="C3019" s="40" t="s">
        <v>504</v>
      </c>
      <c r="D3019" s="40">
        <f>D3025</f>
        <v>0</v>
      </c>
      <c r="E3019" s="43">
        <v>0</v>
      </c>
      <c r="F3019" s="40">
        <v>0</v>
      </c>
      <c r="G3019" s="43">
        <v>0</v>
      </c>
      <c r="H3019" s="43">
        <v>0</v>
      </c>
      <c r="I3019" s="24"/>
    </row>
    <row r="3020" spans="1:9" s="30" customFormat="1" ht="12.75" x14ac:dyDescent="0.2">
      <c r="A3020" s="207"/>
      <c r="B3020" s="257"/>
      <c r="C3020" s="40" t="s">
        <v>505</v>
      </c>
      <c r="D3020" s="40">
        <f>D3026</f>
        <v>0</v>
      </c>
      <c r="E3020" s="43">
        <v>0</v>
      </c>
      <c r="F3020" s="40">
        <v>0</v>
      </c>
      <c r="G3020" s="43">
        <v>0</v>
      </c>
      <c r="H3020" s="43">
        <v>0</v>
      </c>
      <c r="I3020" s="24"/>
    </row>
    <row r="3021" spans="1:9" s="30" customFormat="1" ht="12.75" x14ac:dyDescent="0.2">
      <c r="A3021" s="207"/>
      <c r="B3021" s="257"/>
      <c r="C3021" s="40" t="s">
        <v>506</v>
      </c>
      <c r="D3021" s="40">
        <f>D3027</f>
        <v>0</v>
      </c>
      <c r="E3021" s="43">
        <v>0</v>
      </c>
      <c r="F3021" s="40">
        <v>0</v>
      </c>
      <c r="G3021" s="43">
        <v>0</v>
      </c>
      <c r="H3021" s="43">
        <v>0</v>
      </c>
      <c r="I3021" s="24"/>
    </row>
    <row r="3022" spans="1:9" s="30" customFormat="1" ht="12.75" x14ac:dyDescent="0.2">
      <c r="A3022" s="207"/>
      <c r="B3022" s="257"/>
      <c r="C3022" s="40" t="s">
        <v>507</v>
      </c>
      <c r="D3022" s="40">
        <f>D3028</f>
        <v>0</v>
      </c>
      <c r="E3022" s="40">
        <v>0</v>
      </c>
      <c r="F3022" s="40">
        <f>F3028</f>
        <v>0</v>
      </c>
      <c r="G3022" s="40">
        <v>0</v>
      </c>
      <c r="H3022" s="43">
        <v>0</v>
      </c>
      <c r="I3022" s="24"/>
    </row>
    <row r="3023" spans="1:9" ht="12.75" x14ac:dyDescent="0.2">
      <c r="A3023" s="160" t="s">
        <v>438</v>
      </c>
      <c r="B3023" s="258" t="s">
        <v>683</v>
      </c>
      <c r="C3023" s="138" t="s">
        <v>502</v>
      </c>
      <c r="D3023" s="10">
        <f>D3024+D3025+D3026+D3027+D3028</f>
        <v>0</v>
      </c>
      <c r="E3023" s="10">
        <f>E3024+E3025+E3026+E3027+E3028</f>
        <v>0</v>
      </c>
      <c r="F3023" s="10">
        <f>F3024+F3025+F3026+F3027+F3028</f>
        <v>0</v>
      </c>
      <c r="G3023" s="10">
        <f>G3024+G3025+G3026+G3027+G3028</f>
        <v>0</v>
      </c>
      <c r="H3023" s="10">
        <f>H3024+H3025+H3026+H3027+H3028</f>
        <v>0</v>
      </c>
      <c r="I3023" s="3"/>
    </row>
    <row r="3024" spans="1:9" ht="12.75" x14ac:dyDescent="0.2">
      <c r="A3024" s="160"/>
      <c r="B3024" s="258"/>
      <c r="C3024" s="138" t="s">
        <v>503</v>
      </c>
      <c r="D3024" s="138">
        <f>E3024+F3024+G3024+H3024</f>
        <v>0</v>
      </c>
      <c r="E3024" s="113">
        <v>0</v>
      </c>
      <c r="F3024" s="138">
        <v>0</v>
      </c>
      <c r="G3024" s="113">
        <v>0</v>
      </c>
      <c r="H3024" s="113">
        <v>0</v>
      </c>
      <c r="I3024" s="3"/>
    </row>
    <row r="3025" spans="1:9" ht="12.75" x14ac:dyDescent="0.2">
      <c r="A3025" s="160"/>
      <c r="B3025" s="258"/>
      <c r="C3025" s="138" t="s">
        <v>504</v>
      </c>
      <c r="D3025" s="138">
        <f>E3025+F3025+G3025+H3025</f>
        <v>0</v>
      </c>
      <c r="E3025" s="113">
        <v>0</v>
      </c>
      <c r="F3025" s="138">
        <v>0</v>
      </c>
      <c r="G3025" s="113">
        <v>0</v>
      </c>
      <c r="H3025" s="113">
        <v>0</v>
      </c>
      <c r="I3025" s="3"/>
    </row>
    <row r="3026" spans="1:9" ht="12.75" x14ac:dyDescent="0.2">
      <c r="A3026" s="160"/>
      <c r="B3026" s="258"/>
      <c r="C3026" s="138" t="s">
        <v>505</v>
      </c>
      <c r="D3026" s="138">
        <f>E3026+F3026+G3026+H3026</f>
        <v>0</v>
      </c>
      <c r="E3026" s="113">
        <v>0</v>
      </c>
      <c r="F3026" s="138">
        <v>0</v>
      </c>
      <c r="G3026" s="113">
        <v>0</v>
      </c>
      <c r="H3026" s="113">
        <v>0</v>
      </c>
      <c r="I3026" s="3"/>
    </row>
    <row r="3027" spans="1:9" ht="12.75" x14ac:dyDescent="0.2">
      <c r="A3027" s="160"/>
      <c r="B3027" s="258"/>
      <c r="C3027" s="138" t="s">
        <v>506</v>
      </c>
      <c r="D3027" s="138">
        <f>E3027+F3027+G3027+H3027</f>
        <v>0</v>
      </c>
      <c r="E3027" s="113">
        <v>0</v>
      </c>
      <c r="F3027" s="138">
        <v>0</v>
      </c>
      <c r="G3027" s="113">
        <v>0</v>
      </c>
      <c r="H3027" s="113">
        <v>0</v>
      </c>
      <c r="I3027" s="3"/>
    </row>
    <row r="3028" spans="1:9" ht="12.75" x14ac:dyDescent="0.2">
      <c r="A3028" s="160"/>
      <c r="B3028" s="258"/>
      <c r="C3028" s="138" t="s">
        <v>507</v>
      </c>
      <c r="D3028" s="138">
        <f>E3028+F3028+G3028+H3028</f>
        <v>0</v>
      </c>
      <c r="E3028" s="113">
        <v>0</v>
      </c>
      <c r="F3028" s="138">
        <v>0</v>
      </c>
      <c r="G3028" s="113">
        <v>0</v>
      </c>
      <c r="H3028" s="113">
        <v>0</v>
      </c>
      <c r="I3028" s="3"/>
    </row>
    <row r="3029" spans="1:9" s="20" customFormat="1" ht="30.75" customHeight="1" x14ac:dyDescent="0.25">
      <c r="A3029" s="1">
        <v>6</v>
      </c>
      <c r="B3029" s="256" t="s">
        <v>684</v>
      </c>
      <c r="C3029" s="256"/>
      <c r="D3029" s="256"/>
      <c r="E3029" s="256"/>
      <c r="F3029" s="256"/>
      <c r="G3029" s="256"/>
      <c r="H3029" s="17"/>
      <c r="I3029" s="15"/>
    </row>
    <row r="3030" spans="1:9" ht="12.75" x14ac:dyDescent="0.2">
      <c r="A3030" s="112" t="s">
        <v>440</v>
      </c>
      <c r="B3030" s="139" t="s">
        <v>498</v>
      </c>
      <c r="C3030" s="260" t="s">
        <v>499</v>
      </c>
      <c r="D3030" s="260"/>
      <c r="E3030" s="260"/>
      <c r="F3030" s="260"/>
      <c r="G3030" s="260"/>
      <c r="H3030" s="136"/>
      <c r="I3030" s="3"/>
    </row>
    <row r="3031" spans="1:9" ht="12.75" x14ac:dyDescent="0.2">
      <c r="A3031" s="262" t="s">
        <v>442</v>
      </c>
      <c r="B3031" s="263" t="s">
        <v>685</v>
      </c>
      <c r="C3031" s="11" t="s">
        <v>502</v>
      </c>
      <c r="D3031" s="88">
        <f>D3032+D3033+D3034+D3035+D3036</f>
        <v>5276.9</v>
      </c>
      <c r="E3031" s="88">
        <f>E3032+E3033+E3034+E3035+E3036</f>
        <v>0</v>
      </c>
      <c r="F3031" s="88">
        <f>F3032+F3033+F3034+F3035+F3036</f>
        <v>3876.8999999999996</v>
      </c>
      <c r="G3031" s="88">
        <f>G3032+G3033+G3034+G3035+G3036</f>
        <v>0</v>
      </c>
      <c r="H3031" s="88">
        <f>H3032+H3033+H3034+H3035+H3036</f>
        <v>1400</v>
      </c>
      <c r="I3031" s="4"/>
    </row>
    <row r="3032" spans="1:9" ht="12.75" x14ac:dyDescent="0.2">
      <c r="A3032" s="262"/>
      <c r="B3032" s="264"/>
      <c r="C3032" s="11" t="s">
        <v>503</v>
      </c>
      <c r="D3032" s="88">
        <f>D3038+D3044+D3050+D3056+D3062+D3068+D3074+D3080+D3086+D3092+D3098+D3104+D3110+D3116+D3122+D3128+D3134+D3140+D3146++D3152+D3158+D3164+D3170+D3176+D3182+D3188+D3194+D3200+D3206+D3212+D3218+D3224+D3230+D3236+D3242+D3248+D3254+D3260+D3266+D3272</f>
        <v>2000</v>
      </c>
      <c r="E3032" s="88">
        <f t="shared" ref="E3032:H3032" si="1195">E3038+E3044+E3050+E3056+E3062+E3068+E3074+E3080+E3086+E3092+E3098+E3104+E3110+E3116+E3122+E3128+E3134+E3140+E3146++E3152+E3158+E3164+E3170+E3176+E3182+E3188+E3194+E3200+E3206+E3212+E3218+E3224+E3230+E3236+E3242+E3248+E3254+E3260+E3266+E3272</f>
        <v>0</v>
      </c>
      <c r="F3032" s="88">
        <f t="shared" si="1195"/>
        <v>600</v>
      </c>
      <c r="G3032" s="88">
        <f t="shared" si="1195"/>
        <v>0</v>
      </c>
      <c r="H3032" s="88">
        <f t="shared" si="1195"/>
        <v>1400</v>
      </c>
      <c r="I3032" s="4"/>
    </row>
    <row r="3033" spans="1:9" ht="12.75" x14ac:dyDescent="0.2">
      <c r="A3033" s="262"/>
      <c r="B3033" s="264"/>
      <c r="C3033" s="11" t="s">
        <v>504</v>
      </c>
      <c r="D3033" s="88">
        <f t="shared" ref="D3033:H3036" si="1196">D3039+D3045+D3051+D3057+D3063+D3069+D3075+D3081+D3087+D3093+D3099+D3105+D3111+D3117+D3123+D3129+D3135+D3141+D3147++D3153+D3159+D3165+D3171+D3177+D3183+D3189+D3195+D3201+D3207+D3213+D3219+D3225+D3231+D3237+D3243+D3249+D3255+D3261+D3267+D3273</f>
        <v>600</v>
      </c>
      <c r="E3033" s="88">
        <f t="shared" si="1196"/>
        <v>0</v>
      </c>
      <c r="F3033" s="88">
        <f t="shared" si="1196"/>
        <v>600</v>
      </c>
      <c r="G3033" s="88">
        <f t="shared" si="1196"/>
        <v>0</v>
      </c>
      <c r="H3033" s="88">
        <f t="shared" si="1196"/>
        <v>0</v>
      </c>
      <c r="I3033" s="4"/>
    </row>
    <row r="3034" spans="1:9" ht="12.75" x14ac:dyDescent="0.2">
      <c r="A3034" s="262"/>
      <c r="B3034" s="264"/>
      <c r="C3034" s="11" t="s">
        <v>505</v>
      </c>
      <c r="D3034" s="88">
        <f t="shared" si="1196"/>
        <v>1676.8999999999999</v>
      </c>
      <c r="E3034" s="88">
        <f t="shared" si="1196"/>
        <v>0</v>
      </c>
      <c r="F3034" s="88">
        <f t="shared" si="1196"/>
        <v>1676.8999999999999</v>
      </c>
      <c r="G3034" s="88">
        <f t="shared" si="1196"/>
        <v>0</v>
      </c>
      <c r="H3034" s="88">
        <f t="shared" si="1196"/>
        <v>0</v>
      </c>
      <c r="I3034" s="4"/>
    </row>
    <row r="3035" spans="1:9" ht="12.75" x14ac:dyDescent="0.2">
      <c r="A3035" s="262"/>
      <c r="B3035" s="264"/>
      <c r="C3035" s="11" t="s">
        <v>506</v>
      </c>
      <c r="D3035" s="88">
        <f t="shared" si="1196"/>
        <v>500</v>
      </c>
      <c r="E3035" s="88">
        <f t="shared" si="1196"/>
        <v>0</v>
      </c>
      <c r="F3035" s="88">
        <f t="shared" si="1196"/>
        <v>500</v>
      </c>
      <c r="G3035" s="88">
        <f t="shared" si="1196"/>
        <v>0</v>
      </c>
      <c r="H3035" s="88">
        <f t="shared" si="1196"/>
        <v>0</v>
      </c>
      <c r="I3035" s="4"/>
    </row>
    <row r="3036" spans="1:9" ht="12.75" x14ac:dyDescent="0.2">
      <c r="A3036" s="262"/>
      <c r="B3036" s="265"/>
      <c r="C3036" s="11" t="s">
        <v>507</v>
      </c>
      <c r="D3036" s="88">
        <f t="shared" si="1196"/>
        <v>500</v>
      </c>
      <c r="E3036" s="88">
        <f t="shared" si="1196"/>
        <v>0</v>
      </c>
      <c r="F3036" s="88">
        <f t="shared" si="1196"/>
        <v>500</v>
      </c>
      <c r="G3036" s="88">
        <f t="shared" si="1196"/>
        <v>0</v>
      </c>
      <c r="H3036" s="88">
        <f t="shared" si="1196"/>
        <v>0</v>
      </c>
      <c r="I3036" s="4"/>
    </row>
    <row r="3037" spans="1:9" ht="39" customHeight="1" x14ac:dyDescent="0.2">
      <c r="A3037" s="160" t="s">
        <v>444</v>
      </c>
      <c r="B3037" s="258" t="s">
        <v>686</v>
      </c>
      <c r="C3037" s="10" t="s">
        <v>502</v>
      </c>
      <c r="D3037" s="10">
        <f>D3038+D3039+D3040+D3041+D3042</f>
        <v>154.5</v>
      </c>
      <c r="E3037" s="10">
        <f>E3038+E3039+E3040+E3041+E3042</f>
        <v>0</v>
      </c>
      <c r="F3037" s="10">
        <f>F3038+F3039+F3040+F3041+F3042</f>
        <v>154.5</v>
      </c>
      <c r="G3037" s="10">
        <f>G3038+G3039+G3040+G3041+G3042</f>
        <v>0</v>
      </c>
      <c r="H3037" s="10">
        <f>H3038+H3039+H3040+H3041+H3042</f>
        <v>0</v>
      </c>
      <c r="I3037" s="3"/>
    </row>
    <row r="3038" spans="1:9" ht="12.75" x14ac:dyDescent="0.2">
      <c r="A3038" s="160"/>
      <c r="B3038" s="258"/>
      <c r="C3038" s="138" t="s">
        <v>503</v>
      </c>
      <c r="D3038" s="138">
        <f>E3038+F3038+G3038+H3038</f>
        <v>154.5</v>
      </c>
      <c r="E3038" s="113">
        <v>0</v>
      </c>
      <c r="F3038" s="138">
        <v>154.5</v>
      </c>
      <c r="G3038" s="113">
        <v>0</v>
      </c>
      <c r="H3038" s="113">
        <v>0</v>
      </c>
      <c r="I3038" s="3"/>
    </row>
    <row r="3039" spans="1:9" ht="12.75" x14ac:dyDescent="0.2">
      <c r="A3039" s="160"/>
      <c r="B3039" s="258"/>
      <c r="C3039" s="138" t="s">
        <v>504</v>
      </c>
      <c r="D3039" s="138">
        <f>E3039+F3039+G3039+H3039</f>
        <v>0</v>
      </c>
      <c r="E3039" s="113">
        <v>0</v>
      </c>
      <c r="F3039" s="113">
        <v>0</v>
      </c>
      <c r="G3039" s="113">
        <v>0</v>
      </c>
      <c r="H3039" s="113">
        <v>0</v>
      </c>
      <c r="I3039" s="3"/>
    </row>
    <row r="3040" spans="1:9" ht="12.75" x14ac:dyDescent="0.2">
      <c r="A3040" s="160"/>
      <c r="B3040" s="258"/>
      <c r="C3040" s="138" t="s">
        <v>505</v>
      </c>
      <c r="D3040" s="138">
        <f>E3040+F3040+G3040+H3040</f>
        <v>0</v>
      </c>
      <c r="E3040" s="113">
        <v>0</v>
      </c>
      <c r="F3040" s="113">
        <v>0</v>
      </c>
      <c r="G3040" s="113">
        <v>0</v>
      </c>
      <c r="H3040" s="113">
        <v>0</v>
      </c>
      <c r="I3040" s="3"/>
    </row>
    <row r="3041" spans="1:9" ht="12.75" x14ac:dyDescent="0.2">
      <c r="A3041" s="160"/>
      <c r="B3041" s="258"/>
      <c r="C3041" s="138" t="s">
        <v>506</v>
      </c>
      <c r="D3041" s="138">
        <f>E3041+F3041+G3041+H3041</f>
        <v>0</v>
      </c>
      <c r="E3041" s="113">
        <v>0</v>
      </c>
      <c r="F3041" s="113">
        <v>0</v>
      </c>
      <c r="G3041" s="113">
        <v>0</v>
      </c>
      <c r="H3041" s="113">
        <v>0</v>
      </c>
      <c r="I3041" s="3"/>
    </row>
    <row r="3042" spans="1:9" ht="12.75" x14ac:dyDescent="0.2">
      <c r="A3042" s="160"/>
      <c r="B3042" s="258"/>
      <c r="C3042" s="138" t="s">
        <v>507</v>
      </c>
      <c r="D3042" s="138">
        <f>E3042+F3042+G3042+H3042</f>
        <v>0</v>
      </c>
      <c r="E3042" s="113">
        <v>0</v>
      </c>
      <c r="F3042" s="113">
        <v>0</v>
      </c>
      <c r="G3042" s="113">
        <v>0</v>
      </c>
      <c r="H3042" s="113">
        <v>0</v>
      </c>
      <c r="I3042" s="3"/>
    </row>
    <row r="3043" spans="1:9" ht="53.25" customHeight="1" x14ac:dyDescent="0.2">
      <c r="A3043" s="160" t="s">
        <v>687</v>
      </c>
      <c r="B3043" s="258" t="s">
        <v>688</v>
      </c>
      <c r="C3043" s="138" t="s">
        <v>502</v>
      </c>
      <c r="D3043" s="10">
        <f>D3044+D3045+D3046+D3047+D3048</f>
        <v>17.100000000000001</v>
      </c>
      <c r="E3043" s="10">
        <f>E3044+E3045+E3046+E3047+E3048</f>
        <v>0</v>
      </c>
      <c r="F3043" s="10">
        <f>F3044+F3045+F3046+F3047+F3048</f>
        <v>17.100000000000001</v>
      </c>
      <c r="G3043" s="10">
        <f>G3044+G3045+G3046+G3047+G3048</f>
        <v>0</v>
      </c>
      <c r="H3043" s="10">
        <f>H3044+H3045+H3046+H3047+H3048</f>
        <v>0</v>
      </c>
      <c r="I3043" s="3"/>
    </row>
    <row r="3044" spans="1:9" ht="12.75" x14ac:dyDescent="0.2">
      <c r="A3044" s="160"/>
      <c r="B3044" s="258"/>
      <c r="C3044" s="138" t="s">
        <v>503</v>
      </c>
      <c r="D3044" s="138">
        <f t="shared" ref="D3044:D3107" si="1197">E3044+F3044+G3044+H3044</f>
        <v>17.100000000000001</v>
      </c>
      <c r="E3044" s="113">
        <v>0</v>
      </c>
      <c r="F3044" s="138">
        <v>17.100000000000001</v>
      </c>
      <c r="G3044" s="113">
        <v>0</v>
      </c>
      <c r="H3044" s="113">
        <v>0</v>
      </c>
      <c r="I3044" s="3"/>
    </row>
    <row r="3045" spans="1:9" ht="12.75" x14ac:dyDescent="0.2">
      <c r="A3045" s="160"/>
      <c r="B3045" s="258"/>
      <c r="C3045" s="138" t="s">
        <v>504</v>
      </c>
      <c r="D3045" s="138">
        <f t="shared" si="1197"/>
        <v>0</v>
      </c>
      <c r="E3045" s="113">
        <v>0</v>
      </c>
      <c r="F3045" s="113">
        <v>0</v>
      </c>
      <c r="G3045" s="113">
        <v>0</v>
      </c>
      <c r="H3045" s="113">
        <v>0</v>
      </c>
      <c r="I3045" s="3"/>
    </row>
    <row r="3046" spans="1:9" ht="12.75" x14ac:dyDescent="0.2">
      <c r="A3046" s="160"/>
      <c r="B3046" s="258"/>
      <c r="C3046" s="138" t="s">
        <v>505</v>
      </c>
      <c r="D3046" s="138">
        <f t="shared" si="1197"/>
        <v>0</v>
      </c>
      <c r="E3046" s="113">
        <v>0</v>
      </c>
      <c r="F3046" s="113">
        <v>0</v>
      </c>
      <c r="G3046" s="113">
        <v>0</v>
      </c>
      <c r="H3046" s="113">
        <v>0</v>
      </c>
      <c r="I3046" s="3"/>
    </row>
    <row r="3047" spans="1:9" ht="12.75" x14ac:dyDescent="0.2">
      <c r="A3047" s="160"/>
      <c r="B3047" s="258"/>
      <c r="C3047" s="138" t="s">
        <v>506</v>
      </c>
      <c r="D3047" s="138">
        <f t="shared" si="1197"/>
        <v>0</v>
      </c>
      <c r="E3047" s="113">
        <v>0</v>
      </c>
      <c r="F3047" s="113">
        <v>0</v>
      </c>
      <c r="G3047" s="113">
        <v>0</v>
      </c>
      <c r="H3047" s="113">
        <v>0</v>
      </c>
      <c r="I3047" s="3"/>
    </row>
    <row r="3048" spans="1:9" ht="12.75" x14ac:dyDescent="0.2">
      <c r="A3048" s="160"/>
      <c r="B3048" s="258"/>
      <c r="C3048" s="138" t="s">
        <v>507</v>
      </c>
      <c r="D3048" s="138">
        <f t="shared" si="1197"/>
        <v>0</v>
      </c>
      <c r="E3048" s="113">
        <v>0</v>
      </c>
      <c r="F3048" s="113">
        <v>0</v>
      </c>
      <c r="G3048" s="113">
        <v>0</v>
      </c>
      <c r="H3048" s="113">
        <v>0</v>
      </c>
      <c r="I3048" s="3"/>
    </row>
    <row r="3049" spans="1:9" ht="36.75" customHeight="1" x14ac:dyDescent="0.2">
      <c r="A3049" s="160" t="s">
        <v>689</v>
      </c>
      <c r="B3049" s="258" t="s">
        <v>690</v>
      </c>
      <c r="C3049" s="138" t="s">
        <v>502</v>
      </c>
      <c r="D3049" s="10">
        <f>D3050+D3051+D3052+D3053+D3054</f>
        <v>93.7</v>
      </c>
      <c r="E3049" s="10">
        <f>E3050+E3051+E3052+E3053+E3054</f>
        <v>0</v>
      </c>
      <c r="F3049" s="10">
        <f>F3050+F3051+F3052+F3053+F3054</f>
        <v>93.7</v>
      </c>
      <c r="G3049" s="10">
        <f>G3050+G3051+G3052+G3053+G3054</f>
        <v>0</v>
      </c>
      <c r="H3049" s="10">
        <f>H3050+H3051+H3052+H3053+H3054</f>
        <v>0</v>
      </c>
      <c r="I3049" s="3"/>
    </row>
    <row r="3050" spans="1:9" ht="12.75" x14ac:dyDescent="0.2">
      <c r="A3050" s="160"/>
      <c r="B3050" s="258"/>
      <c r="C3050" s="138" t="s">
        <v>503</v>
      </c>
      <c r="D3050" s="138">
        <f>E3050+F3050+G3050+H3050</f>
        <v>93.7</v>
      </c>
      <c r="E3050" s="113">
        <v>0</v>
      </c>
      <c r="F3050" s="138">
        <v>93.7</v>
      </c>
      <c r="G3050" s="113">
        <v>0</v>
      </c>
      <c r="H3050" s="113">
        <v>0</v>
      </c>
      <c r="I3050" s="3"/>
    </row>
    <row r="3051" spans="1:9" ht="12.75" x14ac:dyDescent="0.2">
      <c r="A3051" s="160"/>
      <c r="B3051" s="258"/>
      <c r="C3051" s="138" t="s">
        <v>504</v>
      </c>
      <c r="D3051" s="138">
        <f t="shared" si="1197"/>
        <v>0</v>
      </c>
      <c r="E3051" s="113">
        <v>0</v>
      </c>
      <c r="F3051" s="113">
        <v>0</v>
      </c>
      <c r="G3051" s="113">
        <v>0</v>
      </c>
      <c r="H3051" s="113">
        <v>0</v>
      </c>
      <c r="I3051" s="3"/>
    </row>
    <row r="3052" spans="1:9" ht="12.75" x14ac:dyDescent="0.2">
      <c r="A3052" s="160"/>
      <c r="B3052" s="258"/>
      <c r="C3052" s="138" t="s">
        <v>505</v>
      </c>
      <c r="D3052" s="138">
        <f t="shared" si="1197"/>
        <v>0</v>
      </c>
      <c r="E3052" s="113">
        <v>0</v>
      </c>
      <c r="F3052" s="113">
        <v>0</v>
      </c>
      <c r="G3052" s="113">
        <v>0</v>
      </c>
      <c r="H3052" s="113">
        <v>0</v>
      </c>
      <c r="I3052" s="3"/>
    </row>
    <row r="3053" spans="1:9" ht="12.75" x14ac:dyDescent="0.2">
      <c r="A3053" s="160"/>
      <c r="B3053" s="258"/>
      <c r="C3053" s="138" t="s">
        <v>506</v>
      </c>
      <c r="D3053" s="138">
        <f t="shared" si="1197"/>
        <v>0</v>
      </c>
      <c r="E3053" s="113">
        <v>0</v>
      </c>
      <c r="F3053" s="113">
        <v>0</v>
      </c>
      <c r="G3053" s="113">
        <v>0</v>
      </c>
      <c r="H3053" s="113">
        <v>0</v>
      </c>
      <c r="I3053" s="3"/>
    </row>
    <row r="3054" spans="1:9" ht="12.75" x14ac:dyDescent="0.2">
      <c r="A3054" s="160"/>
      <c r="B3054" s="258"/>
      <c r="C3054" s="138" t="s">
        <v>507</v>
      </c>
      <c r="D3054" s="138">
        <f t="shared" si="1197"/>
        <v>0</v>
      </c>
      <c r="E3054" s="113">
        <v>0</v>
      </c>
      <c r="F3054" s="113">
        <v>0</v>
      </c>
      <c r="G3054" s="113">
        <v>0</v>
      </c>
      <c r="H3054" s="113">
        <v>0</v>
      </c>
      <c r="I3054" s="3"/>
    </row>
    <row r="3055" spans="1:9" ht="12.75" x14ac:dyDescent="0.2">
      <c r="A3055" s="160" t="s">
        <v>691</v>
      </c>
      <c r="B3055" s="258" t="s">
        <v>692</v>
      </c>
      <c r="C3055" s="138" t="s">
        <v>502</v>
      </c>
      <c r="D3055" s="10">
        <f>D3056+D3057+D3058+D3059+D3060</f>
        <v>2.5</v>
      </c>
      <c r="E3055" s="10">
        <f>E3056+E3057+E3058+E3059+E3060</f>
        <v>0</v>
      </c>
      <c r="F3055" s="10">
        <f>F3056+F3057+F3058+F3059+F3060</f>
        <v>2.5</v>
      </c>
      <c r="G3055" s="10">
        <f>G3056+G3057+G3058+G3059+G3060</f>
        <v>0</v>
      </c>
      <c r="H3055" s="10">
        <f>H3056+H3057+H3058+H3059+H3060</f>
        <v>0</v>
      </c>
      <c r="I3055" s="3"/>
    </row>
    <row r="3056" spans="1:9" ht="12.75" x14ac:dyDescent="0.2">
      <c r="A3056" s="160"/>
      <c r="B3056" s="258"/>
      <c r="C3056" s="138" t="s">
        <v>503</v>
      </c>
      <c r="D3056" s="138">
        <f>E3056+F3056+G3056+H3056</f>
        <v>2.5</v>
      </c>
      <c r="E3056" s="113">
        <v>0</v>
      </c>
      <c r="F3056" s="138">
        <v>2.5</v>
      </c>
      <c r="G3056" s="113">
        <v>0</v>
      </c>
      <c r="H3056" s="113">
        <v>0</v>
      </c>
      <c r="I3056" s="3"/>
    </row>
    <row r="3057" spans="1:9" ht="12.75" x14ac:dyDescent="0.2">
      <c r="A3057" s="160"/>
      <c r="B3057" s="258"/>
      <c r="C3057" s="138" t="s">
        <v>504</v>
      </c>
      <c r="D3057" s="138">
        <f t="shared" si="1197"/>
        <v>0</v>
      </c>
      <c r="E3057" s="113">
        <v>0</v>
      </c>
      <c r="F3057" s="113">
        <v>0</v>
      </c>
      <c r="G3057" s="113">
        <v>0</v>
      </c>
      <c r="H3057" s="113">
        <v>0</v>
      </c>
      <c r="I3057" s="3"/>
    </row>
    <row r="3058" spans="1:9" ht="12.75" x14ac:dyDescent="0.2">
      <c r="A3058" s="160"/>
      <c r="B3058" s="258"/>
      <c r="C3058" s="138" t="s">
        <v>505</v>
      </c>
      <c r="D3058" s="138">
        <f t="shared" si="1197"/>
        <v>0</v>
      </c>
      <c r="E3058" s="113">
        <v>0</v>
      </c>
      <c r="F3058" s="113">
        <v>0</v>
      </c>
      <c r="G3058" s="113">
        <v>0</v>
      </c>
      <c r="H3058" s="113">
        <v>0</v>
      </c>
      <c r="I3058" s="3"/>
    </row>
    <row r="3059" spans="1:9" ht="12.75" x14ac:dyDescent="0.2">
      <c r="A3059" s="160"/>
      <c r="B3059" s="258"/>
      <c r="C3059" s="138" t="s">
        <v>506</v>
      </c>
      <c r="D3059" s="138">
        <f t="shared" si="1197"/>
        <v>0</v>
      </c>
      <c r="E3059" s="113">
        <v>0</v>
      </c>
      <c r="F3059" s="113">
        <v>0</v>
      </c>
      <c r="G3059" s="113">
        <v>0</v>
      </c>
      <c r="H3059" s="113">
        <v>0</v>
      </c>
      <c r="I3059" s="3"/>
    </row>
    <row r="3060" spans="1:9" ht="52.9" customHeight="1" x14ac:dyDescent="0.2">
      <c r="A3060" s="160"/>
      <c r="B3060" s="258"/>
      <c r="C3060" s="138" t="s">
        <v>507</v>
      </c>
      <c r="D3060" s="138">
        <f t="shared" si="1197"/>
        <v>0</v>
      </c>
      <c r="E3060" s="113">
        <v>0</v>
      </c>
      <c r="F3060" s="113">
        <v>0</v>
      </c>
      <c r="G3060" s="113">
        <v>0</v>
      </c>
      <c r="H3060" s="113">
        <v>0</v>
      </c>
      <c r="I3060" s="3"/>
    </row>
    <row r="3061" spans="1:9" ht="26.25" customHeight="1" x14ac:dyDescent="0.2">
      <c r="A3061" s="160" t="s">
        <v>693</v>
      </c>
      <c r="B3061" s="258" t="s">
        <v>694</v>
      </c>
      <c r="C3061" s="138" t="s">
        <v>502</v>
      </c>
      <c r="D3061" s="10">
        <f>D3062+D3063+D3064+D3065+D3066</f>
        <v>18.100000000000001</v>
      </c>
      <c r="E3061" s="10">
        <f>E3062+E3063+E3064+E3065+E3066</f>
        <v>0</v>
      </c>
      <c r="F3061" s="10">
        <f>F3062+F3063+F3064+F3065+F3066</f>
        <v>18.100000000000001</v>
      </c>
      <c r="G3061" s="10">
        <f>G3062+G3063+G3064+G3065+G3066</f>
        <v>0</v>
      </c>
      <c r="H3061" s="10">
        <f>H3062+H3063+H3064+H3065+H3066</f>
        <v>0</v>
      </c>
      <c r="I3061" s="3"/>
    </row>
    <row r="3062" spans="1:9" ht="12.75" x14ac:dyDescent="0.2">
      <c r="A3062" s="160"/>
      <c r="B3062" s="258"/>
      <c r="C3062" s="138" t="s">
        <v>503</v>
      </c>
      <c r="D3062" s="138">
        <f>E3062+F3062+G3062+H3062</f>
        <v>18.100000000000001</v>
      </c>
      <c r="E3062" s="113">
        <v>0</v>
      </c>
      <c r="F3062" s="138">
        <v>18.100000000000001</v>
      </c>
      <c r="G3062" s="113">
        <v>0</v>
      </c>
      <c r="H3062" s="113">
        <v>0</v>
      </c>
      <c r="I3062" s="3"/>
    </row>
    <row r="3063" spans="1:9" ht="12.75" x14ac:dyDescent="0.2">
      <c r="A3063" s="160"/>
      <c r="B3063" s="258"/>
      <c r="C3063" s="138" t="s">
        <v>504</v>
      </c>
      <c r="D3063" s="138">
        <f t="shared" si="1197"/>
        <v>0</v>
      </c>
      <c r="E3063" s="113">
        <v>0</v>
      </c>
      <c r="F3063" s="113">
        <v>0</v>
      </c>
      <c r="G3063" s="113">
        <v>0</v>
      </c>
      <c r="H3063" s="113">
        <v>0</v>
      </c>
      <c r="I3063" s="3"/>
    </row>
    <row r="3064" spans="1:9" ht="12.75" x14ac:dyDescent="0.2">
      <c r="A3064" s="160"/>
      <c r="B3064" s="258"/>
      <c r="C3064" s="138" t="s">
        <v>505</v>
      </c>
      <c r="D3064" s="138">
        <f t="shared" si="1197"/>
        <v>0</v>
      </c>
      <c r="E3064" s="113">
        <v>0</v>
      </c>
      <c r="F3064" s="113">
        <v>0</v>
      </c>
      <c r="G3064" s="113">
        <v>0</v>
      </c>
      <c r="H3064" s="113">
        <v>0</v>
      </c>
      <c r="I3064" s="3"/>
    </row>
    <row r="3065" spans="1:9" ht="12.75" x14ac:dyDescent="0.2">
      <c r="A3065" s="160"/>
      <c r="B3065" s="258"/>
      <c r="C3065" s="138" t="s">
        <v>506</v>
      </c>
      <c r="D3065" s="138">
        <f t="shared" si="1197"/>
        <v>0</v>
      </c>
      <c r="E3065" s="113">
        <v>0</v>
      </c>
      <c r="F3065" s="113">
        <v>0</v>
      </c>
      <c r="G3065" s="113">
        <v>0</v>
      </c>
      <c r="H3065" s="113">
        <v>0</v>
      </c>
      <c r="I3065" s="3"/>
    </row>
    <row r="3066" spans="1:9" ht="12.75" x14ac:dyDescent="0.2">
      <c r="A3066" s="160"/>
      <c r="B3066" s="258"/>
      <c r="C3066" s="138" t="s">
        <v>507</v>
      </c>
      <c r="D3066" s="138">
        <f t="shared" si="1197"/>
        <v>0</v>
      </c>
      <c r="E3066" s="113">
        <v>0</v>
      </c>
      <c r="F3066" s="113">
        <v>0</v>
      </c>
      <c r="G3066" s="113">
        <v>0</v>
      </c>
      <c r="H3066" s="113">
        <v>0</v>
      </c>
      <c r="I3066" s="3"/>
    </row>
    <row r="3067" spans="1:9" ht="38.25" customHeight="1" x14ac:dyDescent="0.2">
      <c r="A3067" s="160" t="s">
        <v>695</v>
      </c>
      <c r="B3067" s="258" t="s">
        <v>696</v>
      </c>
      <c r="C3067" s="138" t="s">
        <v>502</v>
      </c>
      <c r="D3067" s="10">
        <f>D3068+D3069+D3070+D3071+D3072</f>
        <v>89.9</v>
      </c>
      <c r="E3067" s="10">
        <f>E3068+E3069+E3070+E3071+E3072</f>
        <v>0</v>
      </c>
      <c r="F3067" s="10">
        <f>F3068+F3069+F3070+F3071+F3072</f>
        <v>89.9</v>
      </c>
      <c r="G3067" s="10">
        <f>G3068+G3069+G3070+G3071+G3072</f>
        <v>0</v>
      </c>
      <c r="H3067" s="10">
        <f>H3068+H3069+H3070+H3071+H3072</f>
        <v>0</v>
      </c>
      <c r="I3067" s="3"/>
    </row>
    <row r="3068" spans="1:9" ht="12.75" x14ac:dyDescent="0.2">
      <c r="A3068" s="160"/>
      <c r="B3068" s="258"/>
      <c r="C3068" s="138" t="s">
        <v>503</v>
      </c>
      <c r="D3068" s="138">
        <f>E3068+F3068+G3068+H3068</f>
        <v>89.9</v>
      </c>
      <c r="E3068" s="113">
        <v>0</v>
      </c>
      <c r="F3068" s="138">
        <v>89.9</v>
      </c>
      <c r="G3068" s="113">
        <v>0</v>
      </c>
      <c r="H3068" s="113">
        <v>0</v>
      </c>
      <c r="I3068" s="3"/>
    </row>
    <row r="3069" spans="1:9" ht="12.75" x14ac:dyDescent="0.2">
      <c r="A3069" s="160"/>
      <c r="B3069" s="258"/>
      <c r="C3069" s="138" t="s">
        <v>504</v>
      </c>
      <c r="D3069" s="138">
        <f t="shared" si="1197"/>
        <v>0</v>
      </c>
      <c r="E3069" s="113">
        <v>0</v>
      </c>
      <c r="F3069" s="113">
        <v>0</v>
      </c>
      <c r="G3069" s="113">
        <v>0</v>
      </c>
      <c r="H3069" s="113">
        <v>0</v>
      </c>
      <c r="I3069" s="3"/>
    </row>
    <row r="3070" spans="1:9" ht="12.75" x14ac:dyDescent="0.2">
      <c r="A3070" s="160"/>
      <c r="B3070" s="258"/>
      <c r="C3070" s="138" t="s">
        <v>505</v>
      </c>
      <c r="D3070" s="138">
        <f t="shared" si="1197"/>
        <v>0</v>
      </c>
      <c r="E3070" s="113">
        <v>0</v>
      </c>
      <c r="F3070" s="113">
        <v>0</v>
      </c>
      <c r="G3070" s="113">
        <v>0</v>
      </c>
      <c r="H3070" s="113">
        <v>0</v>
      </c>
      <c r="I3070" s="3"/>
    </row>
    <row r="3071" spans="1:9" ht="12.75" x14ac:dyDescent="0.2">
      <c r="A3071" s="160"/>
      <c r="B3071" s="258"/>
      <c r="C3071" s="138" t="s">
        <v>506</v>
      </c>
      <c r="D3071" s="138">
        <f t="shared" si="1197"/>
        <v>0</v>
      </c>
      <c r="E3071" s="113">
        <v>0</v>
      </c>
      <c r="F3071" s="113">
        <v>0</v>
      </c>
      <c r="G3071" s="113">
        <v>0</v>
      </c>
      <c r="H3071" s="113">
        <v>0</v>
      </c>
      <c r="I3071" s="3"/>
    </row>
    <row r="3072" spans="1:9" ht="12.75" x14ac:dyDescent="0.2">
      <c r="A3072" s="160"/>
      <c r="B3072" s="258"/>
      <c r="C3072" s="138" t="s">
        <v>507</v>
      </c>
      <c r="D3072" s="138">
        <f t="shared" si="1197"/>
        <v>0</v>
      </c>
      <c r="E3072" s="113">
        <v>0</v>
      </c>
      <c r="F3072" s="113">
        <v>0</v>
      </c>
      <c r="G3072" s="113">
        <v>0</v>
      </c>
      <c r="H3072" s="113">
        <v>0</v>
      </c>
      <c r="I3072" s="3"/>
    </row>
    <row r="3073" spans="1:9" ht="38.25" customHeight="1" x14ac:dyDescent="0.2">
      <c r="A3073" s="160" t="s">
        <v>697</v>
      </c>
      <c r="B3073" s="258" t="s">
        <v>698</v>
      </c>
      <c r="C3073" s="138" t="s">
        <v>502</v>
      </c>
      <c r="D3073" s="10">
        <f>D3074+D3075+D3076+D3077+D3078</f>
        <v>124.2</v>
      </c>
      <c r="E3073" s="10">
        <f>E3074+E3075+E3076+E3077+E3078</f>
        <v>0</v>
      </c>
      <c r="F3073" s="10">
        <f>F3074+F3075+F3076+F3077+F3078</f>
        <v>124.2</v>
      </c>
      <c r="G3073" s="10">
        <f>G3074+G3075+G3076+G3077+G3078</f>
        <v>0</v>
      </c>
      <c r="H3073" s="10">
        <f>H3074+H3075+H3076+H3077+H3078</f>
        <v>0</v>
      </c>
      <c r="I3073" s="3"/>
    </row>
    <row r="3074" spans="1:9" ht="12.75" x14ac:dyDescent="0.2">
      <c r="A3074" s="160"/>
      <c r="B3074" s="258"/>
      <c r="C3074" s="138" t="s">
        <v>503</v>
      </c>
      <c r="D3074" s="138">
        <f>E3074+F3074+G3074+H3074</f>
        <v>124.2</v>
      </c>
      <c r="E3074" s="113">
        <v>0</v>
      </c>
      <c r="F3074" s="138">
        <v>124.2</v>
      </c>
      <c r="G3074" s="113">
        <v>0</v>
      </c>
      <c r="H3074" s="113">
        <v>0</v>
      </c>
      <c r="I3074" s="3"/>
    </row>
    <row r="3075" spans="1:9" ht="12.75" x14ac:dyDescent="0.2">
      <c r="A3075" s="160"/>
      <c r="B3075" s="258"/>
      <c r="C3075" s="138" t="s">
        <v>504</v>
      </c>
      <c r="D3075" s="138">
        <f t="shared" si="1197"/>
        <v>0</v>
      </c>
      <c r="E3075" s="113">
        <v>0</v>
      </c>
      <c r="F3075" s="113">
        <v>0</v>
      </c>
      <c r="G3075" s="113">
        <v>0</v>
      </c>
      <c r="H3075" s="113">
        <v>0</v>
      </c>
      <c r="I3075" s="3"/>
    </row>
    <row r="3076" spans="1:9" ht="12.75" x14ac:dyDescent="0.2">
      <c r="A3076" s="160"/>
      <c r="B3076" s="258"/>
      <c r="C3076" s="138" t="s">
        <v>505</v>
      </c>
      <c r="D3076" s="138">
        <f t="shared" si="1197"/>
        <v>0</v>
      </c>
      <c r="E3076" s="113">
        <v>0</v>
      </c>
      <c r="F3076" s="113">
        <v>0</v>
      </c>
      <c r="G3076" s="113">
        <v>0</v>
      </c>
      <c r="H3076" s="113">
        <v>0</v>
      </c>
      <c r="I3076" s="3"/>
    </row>
    <row r="3077" spans="1:9" ht="12.75" x14ac:dyDescent="0.2">
      <c r="A3077" s="160"/>
      <c r="B3077" s="258"/>
      <c r="C3077" s="138" t="s">
        <v>506</v>
      </c>
      <c r="D3077" s="138">
        <f t="shared" si="1197"/>
        <v>0</v>
      </c>
      <c r="E3077" s="113">
        <v>0</v>
      </c>
      <c r="F3077" s="113">
        <v>0</v>
      </c>
      <c r="G3077" s="113">
        <v>0</v>
      </c>
      <c r="H3077" s="113">
        <v>0</v>
      </c>
      <c r="I3077" s="3"/>
    </row>
    <row r="3078" spans="1:9" ht="12.75" x14ac:dyDescent="0.2">
      <c r="A3078" s="160"/>
      <c r="B3078" s="258"/>
      <c r="C3078" s="138" t="s">
        <v>507</v>
      </c>
      <c r="D3078" s="138">
        <f t="shared" si="1197"/>
        <v>0</v>
      </c>
      <c r="E3078" s="113">
        <v>0</v>
      </c>
      <c r="F3078" s="113">
        <v>0</v>
      </c>
      <c r="G3078" s="113">
        <v>0</v>
      </c>
      <c r="H3078" s="113">
        <v>0</v>
      </c>
      <c r="I3078" s="3"/>
    </row>
    <row r="3079" spans="1:9" ht="53.25" customHeight="1" x14ac:dyDescent="0.2">
      <c r="A3079" s="160" t="s">
        <v>699</v>
      </c>
      <c r="B3079" s="258" t="s">
        <v>700</v>
      </c>
      <c r="C3079" s="138" t="s">
        <v>502</v>
      </c>
      <c r="D3079" s="10">
        <f>D3080+D3081+D3082+D3083+D3084</f>
        <v>126</v>
      </c>
      <c r="E3079" s="10">
        <f>E3080+E3081+E3082+E3083+E3084</f>
        <v>0</v>
      </c>
      <c r="F3079" s="10">
        <f>F3080+F3081+F3082+F3083+F3084</f>
        <v>126</v>
      </c>
      <c r="G3079" s="10">
        <f>G3080+G3081+G3082+G3083+G3084</f>
        <v>0</v>
      </c>
      <c r="H3079" s="10">
        <f>H3080+H3081+H3082+H3083+H3084</f>
        <v>0</v>
      </c>
      <c r="I3079" s="3"/>
    </row>
    <row r="3080" spans="1:9" ht="12.75" x14ac:dyDescent="0.2">
      <c r="A3080" s="160"/>
      <c r="B3080" s="258"/>
      <c r="C3080" s="138" t="s">
        <v>503</v>
      </c>
      <c r="D3080" s="138">
        <f>E3080+F3080+G3080+H3080</f>
        <v>0</v>
      </c>
      <c r="E3080" s="113">
        <v>0</v>
      </c>
      <c r="F3080" s="113">
        <v>0</v>
      </c>
      <c r="G3080" s="113">
        <v>0</v>
      </c>
      <c r="H3080" s="113">
        <v>0</v>
      </c>
      <c r="I3080" s="3"/>
    </row>
    <row r="3081" spans="1:9" ht="12.75" x14ac:dyDescent="0.2">
      <c r="A3081" s="160"/>
      <c r="B3081" s="258"/>
      <c r="C3081" s="138" t="s">
        <v>504</v>
      </c>
      <c r="D3081" s="138">
        <f t="shared" si="1197"/>
        <v>126</v>
      </c>
      <c r="E3081" s="113">
        <v>0</v>
      </c>
      <c r="F3081" s="138">
        <v>126</v>
      </c>
      <c r="G3081" s="113">
        <v>0</v>
      </c>
      <c r="H3081" s="113">
        <v>0</v>
      </c>
      <c r="I3081" s="3"/>
    </row>
    <row r="3082" spans="1:9" ht="12.75" x14ac:dyDescent="0.2">
      <c r="A3082" s="160"/>
      <c r="B3082" s="258"/>
      <c r="C3082" s="138" t="s">
        <v>505</v>
      </c>
      <c r="D3082" s="138">
        <f t="shared" si="1197"/>
        <v>0</v>
      </c>
      <c r="E3082" s="113">
        <v>0</v>
      </c>
      <c r="F3082" s="113">
        <v>0</v>
      </c>
      <c r="G3082" s="113">
        <v>0</v>
      </c>
      <c r="H3082" s="113">
        <v>0</v>
      </c>
      <c r="I3082" s="3"/>
    </row>
    <row r="3083" spans="1:9" ht="12.75" x14ac:dyDescent="0.2">
      <c r="A3083" s="160"/>
      <c r="B3083" s="258"/>
      <c r="C3083" s="138" t="s">
        <v>506</v>
      </c>
      <c r="D3083" s="138">
        <f t="shared" si="1197"/>
        <v>0</v>
      </c>
      <c r="E3083" s="113">
        <v>0</v>
      </c>
      <c r="F3083" s="113">
        <v>0</v>
      </c>
      <c r="G3083" s="113">
        <v>0</v>
      </c>
      <c r="H3083" s="113">
        <v>0</v>
      </c>
      <c r="I3083" s="3"/>
    </row>
    <row r="3084" spans="1:9" ht="12.75" x14ac:dyDescent="0.2">
      <c r="A3084" s="160"/>
      <c r="B3084" s="258"/>
      <c r="C3084" s="138" t="s">
        <v>507</v>
      </c>
      <c r="D3084" s="138">
        <f t="shared" si="1197"/>
        <v>0</v>
      </c>
      <c r="E3084" s="113">
        <v>0</v>
      </c>
      <c r="F3084" s="113">
        <v>0</v>
      </c>
      <c r="G3084" s="113">
        <v>0</v>
      </c>
      <c r="H3084" s="113">
        <v>0</v>
      </c>
      <c r="I3084" s="3"/>
    </row>
    <row r="3085" spans="1:9" ht="39" customHeight="1" x14ac:dyDescent="0.2">
      <c r="A3085" s="160" t="s">
        <v>701</v>
      </c>
      <c r="B3085" s="258" t="s">
        <v>702</v>
      </c>
      <c r="C3085" s="138" t="s">
        <v>502</v>
      </c>
      <c r="D3085" s="10">
        <f>D3086+D3087+D3088+D3089+D3090</f>
        <v>114.9</v>
      </c>
      <c r="E3085" s="10">
        <f>E3086+E3087+E3088+E3089+E3090</f>
        <v>0</v>
      </c>
      <c r="F3085" s="10">
        <f>F3086+F3087+F3088+F3089+F3090</f>
        <v>114.9</v>
      </c>
      <c r="G3085" s="10">
        <f>G3086+G3087+G3088+G3089+G3090</f>
        <v>0</v>
      </c>
      <c r="H3085" s="10">
        <f>H3086+H3087+H3088+H3089+H3090</f>
        <v>0</v>
      </c>
      <c r="I3085" s="3"/>
    </row>
    <row r="3086" spans="1:9" ht="12.75" x14ac:dyDescent="0.2">
      <c r="A3086" s="160"/>
      <c r="B3086" s="258"/>
      <c r="C3086" s="138" t="s">
        <v>503</v>
      </c>
      <c r="D3086" s="138">
        <f>E3086+F3086+G3086+H3086</f>
        <v>0</v>
      </c>
      <c r="E3086" s="113">
        <v>0</v>
      </c>
      <c r="F3086" s="113">
        <v>0</v>
      </c>
      <c r="G3086" s="113">
        <v>0</v>
      </c>
      <c r="H3086" s="113">
        <v>0</v>
      </c>
      <c r="I3086" s="3"/>
    </row>
    <row r="3087" spans="1:9" ht="12.75" x14ac:dyDescent="0.2">
      <c r="A3087" s="160"/>
      <c r="B3087" s="258"/>
      <c r="C3087" s="138" t="s">
        <v>504</v>
      </c>
      <c r="D3087" s="138">
        <f t="shared" si="1197"/>
        <v>114.9</v>
      </c>
      <c r="E3087" s="113">
        <v>0</v>
      </c>
      <c r="F3087" s="138">
        <v>114.9</v>
      </c>
      <c r="G3087" s="113">
        <v>0</v>
      </c>
      <c r="H3087" s="113">
        <v>0</v>
      </c>
      <c r="I3087" s="3"/>
    </row>
    <row r="3088" spans="1:9" ht="12.75" x14ac:dyDescent="0.2">
      <c r="A3088" s="160"/>
      <c r="B3088" s="258"/>
      <c r="C3088" s="138" t="s">
        <v>505</v>
      </c>
      <c r="D3088" s="138">
        <f t="shared" si="1197"/>
        <v>0</v>
      </c>
      <c r="E3088" s="113">
        <v>0</v>
      </c>
      <c r="F3088" s="113">
        <v>0</v>
      </c>
      <c r="G3088" s="113">
        <v>0</v>
      </c>
      <c r="H3088" s="113">
        <v>0</v>
      </c>
      <c r="I3088" s="3"/>
    </row>
    <row r="3089" spans="1:9" ht="12.75" x14ac:dyDescent="0.2">
      <c r="A3089" s="160"/>
      <c r="B3089" s="258"/>
      <c r="C3089" s="138" t="s">
        <v>506</v>
      </c>
      <c r="D3089" s="138">
        <f t="shared" si="1197"/>
        <v>0</v>
      </c>
      <c r="E3089" s="113">
        <v>0</v>
      </c>
      <c r="F3089" s="113">
        <v>0</v>
      </c>
      <c r="G3089" s="113">
        <v>0</v>
      </c>
      <c r="H3089" s="113">
        <v>0</v>
      </c>
      <c r="I3089" s="3"/>
    </row>
    <row r="3090" spans="1:9" ht="12.75" x14ac:dyDescent="0.2">
      <c r="A3090" s="160"/>
      <c r="B3090" s="258"/>
      <c r="C3090" s="138" t="s">
        <v>507</v>
      </c>
      <c r="D3090" s="138">
        <f t="shared" si="1197"/>
        <v>0</v>
      </c>
      <c r="E3090" s="113">
        <v>0</v>
      </c>
      <c r="F3090" s="113">
        <v>0</v>
      </c>
      <c r="G3090" s="113">
        <v>0</v>
      </c>
      <c r="H3090" s="113">
        <v>0</v>
      </c>
      <c r="I3090" s="3"/>
    </row>
    <row r="3091" spans="1:9" ht="28.5" customHeight="1" x14ac:dyDescent="0.2">
      <c r="A3091" s="160" t="s">
        <v>703</v>
      </c>
      <c r="B3091" s="258" t="s">
        <v>810</v>
      </c>
      <c r="C3091" s="138" t="s">
        <v>502</v>
      </c>
      <c r="D3091" s="10">
        <f>D3092+D3093+D3094+D3095+D3096</f>
        <v>34.200000000000003</v>
      </c>
      <c r="E3091" s="10">
        <f>E3092+E3093+E3094+E3095+E3096</f>
        <v>0</v>
      </c>
      <c r="F3091" s="10">
        <f>F3092+F3093+F3094+F3095+F3096</f>
        <v>34.200000000000003</v>
      </c>
      <c r="G3091" s="10">
        <f>G3092+G3093+G3094+G3095+G3096</f>
        <v>0</v>
      </c>
      <c r="H3091" s="10">
        <f>H3092+H3093+H3094+H3095+H3096</f>
        <v>0</v>
      </c>
      <c r="I3091" s="3"/>
    </row>
    <row r="3092" spans="1:9" ht="12.75" x14ac:dyDescent="0.2">
      <c r="A3092" s="160"/>
      <c r="B3092" s="258"/>
      <c r="C3092" s="138" t="s">
        <v>503</v>
      </c>
      <c r="D3092" s="138">
        <f>E3092+F3092+G3092+H3092</f>
        <v>0</v>
      </c>
      <c r="E3092" s="113">
        <v>0</v>
      </c>
      <c r="F3092" s="113">
        <v>0</v>
      </c>
      <c r="G3092" s="113">
        <v>0</v>
      </c>
      <c r="H3092" s="113">
        <v>0</v>
      </c>
      <c r="I3092" s="3"/>
    </row>
    <row r="3093" spans="1:9" ht="12.75" x14ac:dyDescent="0.2">
      <c r="A3093" s="160"/>
      <c r="B3093" s="258"/>
      <c r="C3093" s="138" t="s">
        <v>504</v>
      </c>
      <c r="D3093" s="138">
        <f t="shared" si="1197"/>
        <v>34.200000000000003</v>
      </c>
      <c r="E3093" s="113">
        <v>0</v>
      </c>
      <c r="F3093" s="138">
        <v>34.200000000000003</v>
      </c>
      <c r="G3093" s="113">
        <v>0</v>
      </c>
      <c r="H3093" s="113">
        <v>0</v>
      </c>
      <c r="I3093" s="3"/>
    </row>
    <row r="3094" spans="1:9" ht="12.75" x14ac:dyDescent="0.2">
      <c r="A3094" s="160"/>
      <c r="B3094" s="258"/>
      <c r="C3094" s="138" t="s">
        <v>505</v>
      </c>
      <c r="D3094" s="138">
        <f t="shared" si="1197"/>
        <v>0</v>
      </c>
      <c r="E3094" s="113">
        <v>0</v>
      </c>
      <c r="F3094" s="113">
        <v>0</v>
      </c>
      <c r="G3094" s="113">
        <v>0</v>
      </c>
      <c r="H3094" s="113">
        <v>0</v>
      </c>
      <c r="I3094" s="3"/>
    </row>
    <row r="3095" spans="1:9" ht="12.75" x14ac:dyDescent="0.2">
      <c r="A3095" s="160"/>
      <c r="B3095" s="258"/>
      <c r="C3095" s="138" t="s">
        <v>506</v>
      </c>
      <c r="D3095" s="138">
        <f t="shared" si="1197"/>
        <v>0</v>
      </c>
      <c r="E3095" s="113">
        <v>0</v>
      </c>
      <c r="F3095" s="113">
        <v>0</v>
      </c>
      <c r="G3095" s="113">
        <v>0</v>
      </c>
      <c r="H3095" s="113">
        <v>0</v>
      </c>
      <c r="I3095" s="3"/>
    </row>
    <row r="3096" spans="1:9" ht="12.75" x14ac:dyDescent="0.2">
      <c r="A3096" s="160"/>
      <c r="B3096" s="258"/>
      <c r="C3096" s="138" t="s">
        <v>507</v>
      </c>
      <c r="D3096" s="138">
        <f t="shared" si="1197"/>
        <v>0</v>
      </c>
      <c r="E3096" s="113">
        <v>0</v>
      </c>
      <c r="F3096" s="113">
        <v>0</v>
      </c>
      <c r="G3096" s="113">
        <v>0</v>
      </c>
      <c r="H3096" s="113">
        <v>0</v>
      </c>
      <c r="I3096" s="3"/>
    </row>
    <row r="3097" spans="1:9" ht="24.75" customHeight="1" x14ac:dyDescent="0.2">
      <c r="A3097" s="160" t="s">
        <v>704</v>
      </c>
      <c r="B3097" s="258" t="s">
        <v>705</v>
      </c>
      <c r="C3097" s="138" t="s">
        <v>502</v>
      </c>
      <c r="D3097" s="10">
        <f>D3098+D3099+D3100+D3101+D3102</f>
        <v>76.5</v>
      </c>
      <c r="E3097" s="10">
        <f>E3098+E3099+E3100+E3101+E3102</f>
        <v>0</v>
      </c>
      <c r="F3097" s="10">
        <f>F3098+F3099+F3100+F3101+F3102</f>
        <v>76.5</v>
      </c>
      <c r="G3097" s="10">
        <f>G3098+G3099+G3100+G3101+G3102</f>
        <v>0</v>
      </c>
      <c r="H3097" s="10">
        <f>H3098+H3099+H3100+H3101+H3102</f>
        <v>0</v>
      </c>
      <c r="I3097" s="3"/>
    </row>
    <row r="3098" spans="1:9" ht="12.75" x14ac:dyDescent="0.2">
      <c r="A3098" s="160"/>
      <c r="B3098" s="258"/>
      <c r="C3098" s="138" t="s">
        <v>503</v>
      </c>
      <c r="D3098" s="138">
        <f>E3098+F3098+G3098+H3098</f>
        <v>0</v>
      </c>
      <c r="E3098" s="113">
        <v>0</v>
      </c>
      <c r="F3098" s="113">
        <v>0</v>
      </c>
      <c r="G3098" s="113">
        <v>0</v>
      </c>
      <c r="H3098" s="113">
        <v>0</v>
      </c>
      <c r="I3098" s="3"/>
    </row>
    <row r="3099" spans="1:9" ht="12.75" x14ac:dyDescent="0.2">
      <c r="A3099" s="160"/>
      <c r="B3099" s="258"/>
      <c r="C3099" s="138" t="s">
        <v>504</v>
      </c>
      <c r="D3099" s="138">
        <f t="shared" si="1197"/>
        <v>76.5</v>
      </c>
      <c r="E3099" s="113">
        <v>0</v>
      </c>
      <c r="F3099" s="138">
        <v>76.5</v>
      </c>
      <c r="G3099" s="113">
        <v>0</v>
      </c>
      <c r="H3099" s="113">
        <v>0</v>
      </c>
      <c r="I3099" s="3"/>
    </row>
    <row r="3100" spans="1:9" ht="12.75" x14ac:dyDescent="0.2">
      <c r="A3100" s="160"/>
      <c r="B3100" s="258"/>
      <c r="C3100" s="138" t="s">
        <v>505</v>
      </c>
      <c r="D3100" s="138">
        <f t="shared" si="1197"/>
        <v>0</v>
      </c>
      <c r="E3100" s="113">
        <v>0</v>
      </c>
      <c r="F3100" s="113">
        <v>0</v>
      </c>
      <c r="G3100" s="113">
        <v>0</v>
      </c>
      <c r="H3100" s="113">
        <v>0</v>
      </c>
      <c r="I3100" s="3"/>
    </row>
    <row r="3101" spans="1:9" ht="12.75" x14ac:dyDescent="0.2">
      <c r="A3101" s="160"/>
      <c r="B3101" s="258"/>
      <c r="C3101" s="138" t="s">
        <v>506</v>
      </c>
      <c r="D3101" s="138">
        <f t="shared" si="1197"/>
        <v>0</v>
      </c>
      <c r="E3101" s="113">
        <v>0</v>
      </c>
      <c r="F3101" s="113">
        <v>0</v>
      </c>
      <c r="G3101" s="113">
        <v>0</v>
      </c>
      <c r="H3101" s="113">
        <v>0</v>
      </c>
      <c r="I3101" s="3"/>
    </row>
    <row r="3102" spans="1:9" ht="12.75" x14ac:dyDescent="0.2">
      <c r="A3102" s="160"/>
      <c r="B3102" s="258"/>
      <c r="C3102" s="138" t="s">
        <v>507</v>
      </c>
      <c r="D3102" s="138">
        <f t="shared" si="1197"/>
        <v>0</v>
      </c>
      <c r="E3102" s="113">
        <v>0</v>
      </c>
      <c r="F3102" s="113">
        <v>0</v>
      </c>
      <c r="G3102" s="113">
        <v>0</v>
      </c>
      <c r="H3102" s="113">
        <v>0</v>
      </c>
      <c r="I3102" s="3"/>
    </row>
    <row r="3103" spans="1:9" ht="26.25" customHeight="1" x14ac:dyDescent="0.2">
      <c r="A3103" s="160" t="s">
        <v>706</v>
      </c>
      <c r="B3103" s="258" t="s">
        <v>811</v>
      </c>
      <c r="C3103" s="138" t="s">
        <v>502</v>
      </c>
      <c r="D3103" s="10">
        <f>D3104+D3105+D3106+D3107+D3108</f>
        <v>93.3</v>
      </c>
      <c r="E3103" s="10">
        <f>E3104+E3105+E3106+E3107+E3108</f>
        <v>0</v>
      </c>
      <c r="F3103" s="10">
        <f>F3104+F3105+F3106+F3107+F3108</f>
        <v>93.3</v>
      </c>
      <c r="G3103" s="10">
        <f>G3104+G3105+G3106+G3107+G3108</f>
        <v>0</v>
      </c>
      <c r="H3103" s="10">
        <f>H3104+H3105+H3106+H3107+H3108</f>
        <v>0</v>
      </c>
      <c r="I3103" s="3"/>
    </row>
    <row r="3104" spans="1:9" ht="12.75" x14ac:dyDescent="0.2">
      <c r="A3104" s="160"/>
      <c r="B3104" s="258"/>
      <c r="C3104" s="138" t="s">
        <v>503</v>
      </c>
      <c r="D3104" s="138">
        <f>E3104+F3104+G3104+H3104</f>
        <v>0</v>
      </c>
      <c r="E3104" s="113">
        <v>0</v>
      </c>
      <c r="F3104" s="113">
        <v>0</v>
      </c>
      <c r="G3104" s="113">
        <v>0</v>
      </c>
      <c r="H3104" s="113">
        <v>0</v>
      </c>
      <c r="I3104" s="3"/>
    </row>
    <row r="3105" spans="1:9" ht="12.75" x14ac:dyDescent="0.2">
      <c r="A3105" s="160"/>
      <c r="B3105" s="258"/>
      <c r="C3105" s="138" t="s">
        <v>504</v>
      </c>
      <c r="D3105" s="138">
        <f t="shared" si="1197"/>
        <v>93.3</v>
      </c>
      <c r="E3105" s="113">
        <v>0</v>
      </c>
      <c r="F3105" s="138">
        <v>93.3</v>
      </c>
      <c r="G3105" s="113">
        <v>0</v>
      </c>
      <c r="H3105" s="113">
        <v>0</v>
      </c>
      <c r="I3105" s="3"/>
    </row>
    <row r="3106" spans="1:9" ht="12.75" x14ac:dyDescent="0.2">
      <c r="A3106" s="160"/>
      <c r="B3106" s="258"/>
      <c r="C3106" s="138" t="s">
        <v>505</v>
      </c>
      <c r="D3106" s="138">
        <f t="shared" si="1197"/>
        <v>0</v>
      </c>
      <c r="E3106" s="113">
        <v>0</v>
      </c>
      <c r="F3106" s="138">
        <v>0</v>
      </c>
      <c r="G3106" s="113">
        <v>0</v>
      </c>
      <c r="H3106" s="113">
        <v>0</v>
      </c>
      <c r="I3106" s="3"/>
    </row>
    <row r="3107" spans="1:9" ht="12.75" x14ac:dyDescent="0.2">
      <c r="A3107" s="160"/>
      <c r="B3107" s="258"/>
      <c r="C3107" s="138" t="s">
        <v>506</v>
      </c>
      <c r="D3107" s="138">
        <f t="shared" si="1197"/>
        <v>0</v>
      </c>
      <c r="E3107" s="113">
        <v>0</v>
      </c>
      <c r="F3107" s="113">
        <v>0</v>
      </c>
      <c r="G3107" s="113">
        <v>0</v>
      </c>
      <c r="H3107" s="113">
        <v>0</v>
      </c>
      <c r="I3107" s="3"/>
    </row>
    <row r="3108" spans="1:9" ht="12.75" x14ac:dyDescent="0.2">
      <c r="A3108" s="160"/>
      <c r="B3108" s="258"/>
      <c r="C3108" s="138" t="s">
        <v>507</v>
      </c>
      <c r="D3108" s="138">
        <f t="shared" ref="D3108:D3171" si="1198">E3108+F3108+G3108+H3108</f>
        <v>0</v>
      </c>
      <c r="E3108" s="113">
        <v>0</v>
      </c>
      <c r="F3108" s="113">
        <v>0</v>
      </c>
      <c r="G3108" s="113">
        <v>0</v>
      </c>
      <c r="H3108" s="113">
        <v>0</v>
      </c>
      <c r="I3108" s="3"/>
    </row>
    <row r="3109" spans="1:9" ht="40.5" customHeight="1" x14ac:dyDescent="0.2">
      <c r="A3109" s="160" t="s">
        <v>707</v>
      </c>
      <c r="B3109" s="258" t="s">
        <v>812</v>
      </c>
      <c r="C3109" s="138" t="s">
        <v>502</v>
      </c>
      <c r="D3109" s="10">
        <f>D3110+D3111+D3112+D3113+D3114</f>
        <v>55.1</v>
      </c>
      <c r="E3109" s="10">
        <f>E3110+E3111+E3112+E3113+E3114</f>
        <v>0</v>
      </c>
      <c r="F3109" s="10">
        <f>F3110+F3111+F3112+F3113+F3114</f>
        <v>55.1</v>
      </c>
      <c r="G3109" s="10">
        <f>G3110+G3111+G3112+G3113+G3114</f>
        <v>0</v>
      </c>
      <c r="H3109" s="10">
        <f>H3110+H3111+H3112+H3113+H3114</f>
        <v>0</v>
      </c>
      <c r="I3109" s="3"/>
    </row>
    <row r="3110" spans="1:9" ht="12.75" x14ac:dyDescent="0.2">
      <c r="A3110" s="160"/>
      <c r="B3110" s="258"/>
      <c r="C3110" s="138" t="s">
        <v>503</v>
      </c>
      <c r="D3110" s="138">
        <f>E3110+F3110+G3110+H3110</f>
        <v>0</v>
      </c>
      <c r="E3110" s="113">
        <v>0</v>
      </c>
      <c r="F3110" s="113">
        <v>0</v>
      </c>
      <c r="G3110" s="113">
        <v>0</v>
      </c>
      <c r="H3110" s="113">
        <v>0</v>
      </c>
      <c r="I3110" s="3"/>
    </row>
    <row r="3111" spans="1:9" ht="12.75" x14ac:dyDescent="0.2">
      <c r="A3111" s="160"/>
      <c r="B3111" s="258"/>
      <c r="C3111" s="138" t="s">
        <v>504</v>
      </c>
      <c r="D3111" s="138">
        <f t="shared" si="1198"/>
        <v>55.1</v>
      </c>
      <c r="E3111" s="113">
        <v>0</v>
      </c>
      <c r="F3111" s="138">
        <v>55.1</v>
      </c>
      <c r="G3111" s="113">
        <v>0</v>
      </c>
      <c r="H3111" s="113">
        <v>0</v>
      </c>
      <c r="I3111" s="3"/>
    </row>
    <row r="3112" spans="1:9" ht="12.75" x14ac:dyDescent="0.2">
      <c r="A3112" s="160"/>
      <c r="B3112" s="258"/>
      <c r="C3112" s="138" t="s">
        <v>505</v>
      </c>
      <c r="D3112" s="138">
        <f t="shared" si="1198"/>
        <v>0</v>
      </c>
      <c r="E3112" s="113">
        <v>0</v>
      </c>
      <c r="F3112" s="113">
        <v>0</v>
      </c>
      <c r="G3112" s="113">
        <v>0</v>
      </c>
      <c r="H3112" s="113">
        <v>0</v>
      </c>
      <c r="I3112" s="3"/>
    </row>
    <row r="3113" spans="1:9" ht="12.75" x14ac:dyDescent="0.2">
      <c r="A3113" s="160"/>
      <c r="B3113" s="258"/>
      <c r="C3113" s="138" t="s">
        <v>506</v>
      </c>
      <c r="D3113" s="138">
        <f t="shared" si="1198"/>
        <v>0</v>
      </c>
      <c r="E3113" s="113">
        <v>0</v>
      </c>
      <c r="F3113" s="113">
        <v>0</v>
      </c>
      <c r="G3113" s="113">
        <v>0</v>
      </c>
      <c r="H3113" s="113">
        <v>0</v>
      </c>
      <c r="I3113" s="3"/>
    </row>
    <row r="3114" spans="1:9" ht="12.75" x14ac:dyDescent="0.2">
      <c r="A3114" s="160"/>
      <c r="B3114" s="258"/>
      <c r="C3114" s="138" t="s">
        <v>507</v>
      </c>
      <c r="D3114" s="138">
        <f t="shared" si="1198"/>
        <v>0</v>
      </c>
      <c r="E3114" s="113">
        <v>0</v>
      </c>
      <c r="F3114" s="113">
        <v>0</v>
      </c>
      <c r="G3114" s="113">
        <v>0</v>
      </c>
      <c r="H3114" s="113">
        <v>0</v>
      </c>
      <c r="I3114" s="3"/>
    </row>
    <row r="3115" spans="1:9" ht="12.75" x14ac:dyDescent="0.2">
      <c r="A3115" s="160" t="s">
        <v>708</v>
      </c>
      <c r="B3115" s="258" t="s">
        <v>1393</v>
      </c>
      <c r="C3115" s="138" t="s">
        <v>502</v>
      </c>
      <c r="D3115" s="86">
        <f>D3116+D3117+D3118+D3119+D3120</f>
        <v>121.05502</v>
      </c>
      <c r="E3115" s="86">
        <f>E3116+E3117+E3118+E3119+E3120</f>
        <v>0</v>
      </c>
      <c r="F3115" s="86">
        <f>F3116+F3117+F3118+F3119+F3120</f>
        <v>121.05502</v>
      </c>
      <c r="G3115" s="86">
        <f>G3116+G3117+G3118+G3119+G3120</f>
        <v>0</v>
      </c>
      <c r="H3115" s="86">
        <f>H3116+H3117+H3118+H3119+H3120</f>
        <v>0</v>
      </c>
      <c r="I3115" s="3"/>
    </row>
    <row r="3116" spans="1:9" ht="12.75" x14ac:dyDescent="0.2">
      <c r="A3116" s="160"/>
      <c r="B3116" s="258"/>
      <c r="C3116" s="138" t="s">
        <v>503</v>
      </c>
      <c r="D3116" s="22">
        <f>E3116+F3116+G3116+H3116</f>
        <v>0</v>
      </c>
      <c r="E3116" s="87">
        <v>0</v>
      </c>
      <c r="F3116" s="87">
        <v>0</v>
      </c>
      <c r="G3116" s="87">
        <v>0</v>
      </c>
      <c r="H3116" s="87">
        <v>0</v>
      </c>
      <c r="I3116" s="3"/>
    </row>
    <row r="3117" spans="1:9" ht="12.75" x14ac:dyDescent="0.2">
      <c r="A3117" s="160"/>
      <c r="B3117" s="258"/>
      <c r="C3117" s="138" t="s">
        <v>504</v>
      </c>
      <c r="D3117" s="22">
        <f t="shared" si="1198"/>
        <v>0</v>
      </c>
      <c r="E3117" s="87">
        <v>0</v>
      </c>
      <c r="F3117" s="87">
        <v>0</v>
      </c>
      <c r="G3117" s="87">
        <v>0</v>
      </c>
      <c r="H3117" s="87">
        <v>0</v>
      </c>
      <c r="I3117" s="3"/>
    </row>
    <row r="3118" spans="1:9" ht="12.75" x14ac:dyDescent="0.2">
      <c r="A3118" s="160"/>
      <c r="B3118" s="258"/>
      <c r="C3118" s="138" t="s">
        <v>505</v>
      </c>
      <c r="D3118" s="22">
        <f t="shared" si="1198"/>
        <v>121.05502</v>
      </c>
      <c r="E3118" s="87">
        <v>0</v>
      </c>
      <c r="F3118" s="22">
        <v>121.05502</v>
      </c>
      <c r="G3118" s="87">
        <v>0</v>
      </c>
      <c r="H3118" s="87">
        <v>0</v>
      </c>
      <c r="I3118" s="3"/>
    </row>
    <row r="3119" spans="1:9" ht="12.75" x14ac:dyDescent="0.2">
      <c r="A3119" s="160"/>
      <c r="B3119" s="258"/>
      <c r="C3119" s="138" t="s">
        <v>506</v>
      </c>
      <c r="D3119" s="22">
        <f t="shared" si="1198"/>
        <v>0</v>
      </c>
      <c r="E3119" s="87">
        <v>0</v>
      </c>
      <c r="F3119" s="87">
        <v>0</v>
      </c>
      <c r="G3119" s="87">
        <v>0</v>
      </c>
      <c r="H3119" s="87">
        <v>0</v>
      </c>
      <c r="I3119" s="3"/>
    </row>
    <row r="3120" spans="1:9" ht="65.25" customHeight="1" x14ac:dyDescent="0.2">
      <c r="A3120" s="160"/>
      <c r="B3120" s="258"/>
      <c r="C3120" s="138" t="s">
        <v>507</v>
      </c>
      <c r="D3120" s="138">
        <f t="shared" si="1198"/>
        <v>0</v>
      </c>
      <c r="E3120" s="138">
        <v>0</v>
      </c>
      <c r="F3120" s="138">
        <v>0</v>
      </c>
      <c r="G3120" s="138">
        <v>0</v>
      </c>
      <c r="H3120" s="138">
        <v>0</v>
      </c>
      <c r="I3120" s="3"/>
    </row>
    <row r="3121" spans="1:9" ht="67.5" customHeight="1" x14ac:dyDescent="0.2">
      <c r="A3121" s="160" t="s">
        <v>709</v>
      </c>
      <c r="B3121" s="258" t="s">
        <v>1392</v>
      </c>
      <c r="C3121" s="138" t="s">
        <v>502</v>
      </c>
      <c r="D3121" s="86">
        <f>D3122+D3123+D3124+D3125+D3126</f>
        <v>134.1129</v>
      </c>
      <c r="E3121" s="86">
        <f>E3122+E3123+E3124+E3125+E3126</f>
        <v>0</v>
      </c>
      <c r="F3121" s="86">
        <f>F3122+F3123+F3124+F3125+F3126</f>
        <v>134.1129</v>
      </c>
      <c r="G3121" s="86">
        <f>G3122+G3123+G3124+G3125+G3126</f>
        <v>0</v>
      </c>
      <c r="H3121" s="86">
        <f>H3122+H3123+H3124+H3125+H3126</f>
        <v>0</v>
      </c>
      <c r="I3121" s="3"/>
    </row>
    <row r="3122" spans="1:9" ht="12.75" x14ac:dyDescent="0.2">
      <c r="A3122" s="160"/>
      <c r="B3122" s="258"/>
      <c r="C3122" s="138" t="s">
        <v>503</v>
      </c>
      <c r="D3122" s="22">
        <f>E3122+F3122+G3122+H3122</f>
        <v>0</v>
      </c>
      <c r="E3122" s="87">
        <v>0</v>
      </c>
      <c r="F3122" s="87">
        <v>0</v>
      </c>
      <c r="G3122" s="87">
        <v>0</v>
      </c>
      <c r="H3122" s="87">
        <v>0</v>
      </c>
      <c r="I3122" s="3"/>
    </row>
    <row r="3123" spans="1:9" ht="12.75" x14ac:dyDescent="0.2">
      <c r="A3123" s="160"/>
      <c r="B3123" s="258"/>
      <c r="C3123" s="138" t="s">
        <v>504</v>
      </c>
      <c r="D3123" s="22">
        <f t="shared" si="1198"/>
        <v>0</v>
      </c>
      <c r="E3123" s="87">
        <v>0</v>
      </c>
      <c r="F3123" s="87">
        <v>0</v>
      </c>
      <c r="G3123" s="87">
        <v>0</v>
      </c>
      <c r="H3123" s="87">
        <v>0</v>
      </c>
      <c r="I3123" s="3"/>
    </row>
    <row r="3124" spans="1:9" ht="12.75" x14ac:dyDescent="0.2">
      <c r="A3124" s="160"/>
      <c r="B3124" s="258"/>
      <c r="C3124" s="138" t="s">
        <v>505</v>
      </c>
      <c r="D3124" s="22">
        <f t="shared" si="1198"/>
        <v>134.1129</v>
      </c>
      <c r="E3124" s="87">
        <v>0</v>
      </c>
      <c r="F3124" s="22">
        <v>134.1129</v>
      </c>
      <c r="G3124" s="87">
        <v>0</v>
      </c>
      <c r="H3124" s="87">
        <v>0</v>
      </c>
      <c r="I3124" s="3"/>
    </row>
    <row r="3125" spans="1:9" ht="12.75" x14ac:dyDescent="0.2">
      <c r="A3125" s="160"/>
      <c r="B3125" s="258"/>
      <c r="C3125" s="138" t="s">
        <v>506</v>
      </c>
      <c r="D3125" s="22">
        <f t="shared" si="1198"/>
        <v>0</v>
      </c>
      <c r="E3125" s="87">
        <v>0</v>
      </c>
      <c r="F3125" s="87">
        <v>0</v>
      </c>
      <c r="G3125" s="87">
        <v>0</v>
      </c>
      <c r="H3125" s="87">
        <v>0</v>
      </c>
      <c r="I3125" s="3"/>
    </row>
    <row r="3126" spans="1:9" ht="12.75" x14ac:dyDescent="0.2">
      <c r="A3126" s="160"/>
      <c r="B3126" s="258"/>
      <c r="C3126" s="138" t="s">
        <v>507</v>
      </c>
      <c r="D3126" s="22">
        <f t="shared" si="1198"/>
        <v>0</v>
      </c>
      <c r="E3126" s="87">
        <v>0</v>
      </c>
      <c r="F3126" s="87">
        <v>0</v>
      </c>
      <c r="G3126" s="87">
        <v>0</v>
      </c>
      <c r="H3126" s="87">
        <v>0</v>
      </c>
      <c r="I3126" s="3"/>
    </row>
    <row r="3127" spans="1:9" ht="50.25" customHeight="1" x14ac:dyDescent="0.2">
      <c r="A3127" s="160" t="s">
        <v>710</v>
      </c>
      <c r="B3127" s="258" t="s">
        <v>711</v>
      </c>
      <c r="C3127" s="138" t="s">
        <v>502</v>
      </c>
      <c r="D3127" s="10">
        <f>D3128+D3129+D3130+D3131+D3132</f>
        <v>146.80000000000001</v>
      </c>
      <c r="E3127" s="10">
        <f>E3128+E3129+E3130+E3131+E3132</f>
        <v>0</v>
      </c>
      <c r="F3127" s="10">
        <f>F3128+F3129+F3130+F3131+F3132</f>
        <v>146.80000000000001</v>
      </c>
      <c r="G3127" s="10">
        <f>G3128+G3129+G3130+G3131+G3132</f>
        <v>0</v>
      </c>
      <c r="H3127" s="10">
        <f>H3128+H3129+H3130+H3131+H3132</f>
        <v>0</v>
      </c>
      <c r="I3127" s="3"/>
    </row>
    <row r="3128" spans="1:9" ht="12.75" x14ac:dyDescent="0.2">
      <c r="A3128" s="160"/>
      <c r="B3128" s="258"/>
      <c r="C3128" s="138" t="s">
        <v>503</v>
      </c>
      <c r="D3128" s="138">
        <f>E3128+F3128+G3128+H3128</f>
        <v>0</v>
      </c>
      <c r="E3128" s="113">
        <v>0</v>
      </c>
      <c r="F3128" s="113">
        <v>0</v>
      </c>
      <c r="G3128" s="113">
        <v>0</v>
      </c>
      <c r="H3128" s="113">
        <v>0</v>
      </c>
      <c r="I3128" s="3"/>
    </row>
    <row r="3129" spans="1:9" ht="12.75" x14ac:dyDescent="0.2">
      <c r="A3129" s="160"/>
      <c r="B3129" s="258"/>
      <c r="C3129" s="138" t="s">
        <v>504</v>
      </c>
      <c r="D3129" s="138">
        <f t="shared" si="1198"/>
        <v>0</v>
      </c>
      <c r="E3129" s="113">
        <v>0</v>
      </c>
      <c r="F3129" s="113">
        <v>0</v>
      </c>
      <c r="G3129" s="113">
        <v>0</v>
      </c>
      <c r="H3129" s="113">
        <v>0</v>
      </c>
      <c r="I3129" s="3"/>
    </row>
    <row r="3130" spans="1:9" ht="12.75" x14ac:dyDescent="0.2">
      <c r="A3130" s="160"/>
      <c r="B3130" s="258"/>
      <c r="C3130" s="138" t="s">
        <v>505</v>
      </c>
      <c r="D3130" s="138">
        <f t="shared" si="1198"/>
        <v>0</v>
      </c>
      <c r="E3130" s="113">
        <v>0</v>
      </c>
      <c r="F3130" s="113">
        <v>0</v>
      </c>
      <c r="G3130" s="113">
        <v>0</v>
      </c>
      <c r="H3130" s="113">
        <v>0</v>
      </c>
      <c r="I3130" s="3"/>
    </row>
    <row r="3131" spans="1:9" ht="12.75" x14ac:dyDescent="0.2">
      <c r="A3131" s="160"/>
      <c r="B3131" s="258"/>
      <c r="C3131" s="138" t="s">
        <v>506</v>
      </c>
      <c r="D3131" s="138">
        <f t="shared" si="1198"/>
        <v>146.80000000000001</v>
      </c>
      <c r="E3131" s="113">
        <v>0</v>
      </c>
      <c r="F3131" s="138">
        <v>146.80000000000001</v>
      </c>
      <c r="G3131" s="113">
        <v>0</v>
      </c>
      <c r="H3131" s="113">
        <v>0</v>
      </c>
      <c r="I3131" s="3"/>
    </row>
    <row r="3132" spans="1:9" ht="12.75" x14ac:dyDescent="0.2">
      <c r="A3132" s="160"/>
      <c r="B3132" s="258"/>
      <c r="C3132" s="138" t="s">
        <v>507</v>
      </c>
      <c r="D3132" s="138">
        <f t="shared" si="1198"/>
        <v>0</v>
      </c>
      <c r="E3132" s="113">
        <v>0</v>
      </c>
      <c r="F3132" s="113">
        <v>0</v>
      </c>
      <c r="G3132" s="113">
        <v>0</v>
      </c>
      <c r="H3132" s="113">
        <v>0</v>
      </c>
      <c r="I3132" s="3"/>
    </row>
    <row r="3133" spans="1:9" ht="51.75" customHeight="1" x14ac:dyDescent="0.2">
      <c r="A3133" s="160" t="s">
        <v>712</v>
      </c>
      <c r="B3133" s="258" t="s">
        <v>713</v>
      </c>
      <c r="C3133" s="138" t="s">
        <v>502</v>
      </c>
      <c r="D3133" s="10">
        <f>D3134+D3135+D3136+D3137+D3138</f>
        <v>207</v>
      </c>
      <c r="E3133" s="10">
        <f>E3134+E3135+E3136+E3137+E3138</f>
        <v>0</v>
      </c>
      <c r="F3133" s="10">
        <f>F3134+F3135+F3136+F3137+F3138</f>
        <v>207</v>
      </c>
      <c r="G3133" s="10">
        <f>G3134+G3135+G3136+G3137+G3138</f>
        <v>0</v>
      </c>
      <c r="H3133" s="10">
        <f>H3134+H3135+H3136+H3137+H3138</f>
        <v>0</v>
      </c>
      <c r="I3133" s="3"/>
    </row>
    <row r="3134" spans="1:9" ht="12.75" x14ac:dyDescent="0.2">
      <c r="A3134" s="160"/>
      <c r="B3134" s="258"/>
      <c r="C3134" s="138" t="s">
        <v>503</v>
      </c>
      <c r="D3134" s="138">
        <f>E3134+F3134+G3134+H3134</f>
        <v>0</v>
      </c>
      <c r="E3134" s="113">
        <v>0</v>
      </c>
      <c r="F3134" s="113">
        <v>0</v>
      </c>
      <c r="G3134" s="113">
        <v>0</v>
      </c>
      <c r="H3134" s="113">
        <v>0</v>
      </c>
      <c r="I3134" s="3"/>
    </row>
    <row r="3135" spans="1:9" ht="12.75" x14ac:dyDescent="0.2">
      <c r="A3135" s="160"/>
      <c r="B3135" s="258"/>
      <c r="C3135" s="138" t="s">
        <v>504</v>
      </c>
      <c r="D3135" s="138">
        <f t="shared" si="1198"/>
        <v>0</v>
      </c>
      <c r="E3135" s="113">
        <v>0</v>
      </c>
      <c r="F3135" s="113">
        <v>0</v>
      </c>
      <c r="G3135" s="113">
        <v>0</v>
      </c>
      <c r="H3135" s="113">
        <v>0</v>
      </c>
      <c r="I3135" s="3"/>
    </row>
    <row r="3136" spans="1:9" ht="12.75" x14ac:dyDescent="0.2">
      <c r="A3136" s="160"/>
      <c r="B3136" s="258"/>
      <c r="C3136" s="138" t="s">
        <v>505</v>
      </c>
      <c r="D3136" s="138">
        <f t="shared" si="1198"/>
        <v>0</v>
      </c>
      <c r="E3136" s="113">
        <v>0</v>
      </c>
      <c r="F3136" s="113">
        <v>0</v>
      </c>
      <c r="G3136" s="113">
        <v>0</v>
      </c>
      <c r="H3136" s="113">
        <v>0</v>
      </c>
      <c r="I3136" s="3"/>
    </row>
    <row r="3137" spans="1:9" ht="12.75" x14ac:dyDescent="0.2">
      <c r="A3137" s="160"/>
      <c r="B3137" s="258"/>
      <c r="C3137" s="138" t="s">
        <v>506</v>
      </c>
      <c r="D3137" s="138">
        <f t="shared" si="1198"/>
        <v>207</v>
      </c>
      <c r="E3137" s="113">
        <v>0</v>
      </c>
      <c r="F3137" s="138">
        <v>207</v>
      </c>
      <c r="G3137" s="113">
        <v>0</v>
      </c>
      <c r="H3137" s="113">
        <v>0</v>
      </c>
      <c r="I3137" s="3"/>
    </row>
    <row r="3138" spans="1:9" ht="12.75" x14ac:dyDescent="0.2">
      <c r="A3138" s="160"/>
      <c r="B3138" s="258"/>
      <c r="C3138" s="138" t="s">
        <v>507</v>
      </c>
      <c r="D3138" s="138">
        <f t="shared" si="1198"/>
        <v>0</v>
      </c>
      <c r="E3138" s="113">
        <v>0</v>
      </c>
      <c r="F3138" s="113">
        <v>0</v>
      </c>
      <c r="G3138" s="113">
        <v>0</v>
      </c>
      <c r="H3138" s="113">
        <v>0</v>
      </c>
      <c r="I3138" s="3"/>
    </row>
    <row r="3139" spans="1:9" ht="37.5" customHeight="1" x14ac:dyDescent="0.2">
      <c r="A3139" s="160" t="s">
        <v>714</v>
      </c>
      <c r="B3139" s="258" t="s">
        <v>715</v>
      </c>
      <c r="C3139" s="138" t="s">
        <v>502</v>
      </c>
      <c r="D3139" s="10">
        <f>D3140+D3141+D3142+D3143+D3144</f>
        <v>146.19999999999999</v>
      </c>
      <c r="E3139" s="10">
        <f>E3140+E3141+E3142+E3143+E3144</f>
        <v>0</v>
      </c>
      <c r="F3139" s="10">
        <f>F3140+F3141+F3142+F3143+F3144</f>
        <v>146.19999999999999</v>
      </c>
      <c r="G3139" s="10">
        <f>G3140+G3141+G3142+G3143+G3144</f>
        <v>0</v>
      </c>
      <c r="H3139" s="10">
        <f>H3140+H3141+H3142+H3143+H3144</f>
        <v>0</v>
      </c>
      <c r="I3139" s="3"/>
    </row>
    <row r="3140" spans="1:9" ht="12.75" x14ac:dyDescent="0.2">
      <c r="A3140" s="160"/>
      <c r="B3140" s="258"/>
      <c r="C3140" s="138" t="s">
        <v>503</v>
      </c>
      <c r="D3140" s="138">
        <f>E3140+F3140+G3140+H3140</f>
        <v>0</v>
      </c>
      <c r="E3140" s="113">
        <v>0</v>
      </c>
      <c r="F3140" s="113">
        <v>0</v>
      </c>
      <c r="G3140" s="113">
        <v>0</v>
      </c>
      <c r="H3140" s="113">
        <v>0</v>
      </c>
      <c r="I3140" s="3"/>
    </row>
    <row r="3141" spans="1:9" ht="12.75" x14ac:dyDescent="0.2">
      <c r="A3141" s="160"/>
      <c r="B3141" s="258"/>
      <c r="C3141" s="138" t="s">
        <v>504</v>
      </c>
      <c r="D3141" s="138">
        <f t="shared" si="1198"/>
        <v>0</v>
      </c>
      <c r="E3141" s="113">
        <v>0</v>
      </c>
      <c r="F3141" s="113">
        <v>0</v>
      </c>
      <c r="G3141" s="113">
        <v>0</v>
      </c>
      <c r="H3141" s="113">
        <v>0</v>
      </c>
      <c r="I3141" s="3"/>
    </row>
    <row r="3142" spans="1:9" ht="12.75" x14ac:dyDescent="0.2">
      <c r="A3142" s="160"/>
      <c r="B3142" s="258"/>
      <c r="C3142" s="138" t="s">
        <v>505</v>
      </c>
      <c r="D3142" s="138">
        <f t="shared" si="1198"/>
        <v>0</v>
      </c>
      <c r="E3142" s="113">
        <v>0</v>
      </c>
      <c r="F3142" s="113">
        <v>0</v>
      </c>
      <c r="G3142" s="113">
        <v>0</v>
      </c>
      <c r="H3142" s="113">
        <v>0</v>
      </c>
      <c r="I3142" s="3"/>
    </row>
    <row r="3143" spans="1:9" ht="12.75" x14ac:dyDescent="0.2">
      <c r="A3143" s="160"/>
      <c r="B3143" s="258"/>
      <c r="C3143" s="138" t="s">
        <v>506</v>
      </c>
      <c r="D3143" s="138">
        <f t="shared" si="1198"/>
        <v>146.19999999999999</v>
      </c>
      <c r="E3143" s="113">
        <v>0</v>
      </c>
      <c r="F3143" s="138">
        <v>146.19999999999999</v>
      </c>
      <c r="G3143" s="113">
        <v>0</v>
      </c>
      <c r="H3143" s="113">
        <v>0</v>
      </c>
      <c r="I3143" s="3"/>
    </row>
    <row r="3144" spans="1:9" ht="12.75" x14ac:dyDescent="0.2">
      <c r="A3144" s="160"/>
      <c r="B3144" s="258"/>
      <c r="C3144" s="138" t="s">
        <v>507</v>
      </c>
      <c r="D3144" s="138">
        <f t="shared" si="1198"/>
        <v>0</v>
      </c>
      <c r="E3144" s="113">
        <v>0</v>
      </c>
      <c r="F3144" s="113">
        <v>0</v>
      </c>
      <c r="G3144" s="113">
        <v>0</v>
      </c>
      <c r="H3144" s="113">
        <v>0</v>
      </c>
      <c r="I3144" s="3"/>
    </row>
    <row r="3145" spans="1:9" ht="40.5" customHeight="1" x14ac:dyDescent="0.2">
      <c r="A3145" s="160" t="s">
        <v>259</v>
      </c>
      <c r="B3145" s="258" t="s">
        <v>260</v>
      </c>
      <c r="C3145" s="138" t="s">
        <v>502</v>
      </c>
      <c r="D3145" s="10">
        <f>D3146+D3147+D3148+D3149+D3150</f>
        <v>0</v>
      </c>
      <c r="E3145" s="10">
        <f>E3146+E3147+E3148+E3149+E3150</f>
        <v>0</v>
      </c>
      <c r="F3145" s="10">
        <f>F3146+F3147+F3148+F3149+F3150</f>
        <v>0</v>
      </c>
      <c r="G3145" s="10">
        <f>G3146+G3147+G3148+G3149+G3150</f>
        <v>0</v>
      </c>
      <c r="H3145" s="10">
        <f>H3146+H3147+H3148+H3149+H3150</f>
        <v>0</v>
      </c>
      <c r="I3145" s="3"/>
    </row>
    <row r="3146" spans="1:9" ht="12.75" x14ac:dyDescent="0.2">
      <c r="A3146" s="160"/>
      <c r="B3146" s="258"/>
      <c r="C3146" s="138" t="s">
        <v>503</v>
      </c>
      <c r="D3146" s="138">
        <f>E3146+F3146+G3146+H3146</f>
        <v>0</v>
      </c>
      <c r="E3146" s="113">
        <v>0</v>
      </c>
      <c r="F3146" s="113">
        <v>0</v>
      </c>
      <c r="G3146" s="113">
        <v>0</v>
      </c>
      <c r="H3146" s="113">
        <v>0</v>
      </c>
      <c r="I3146" s="3"/>
    </row>
    <row r="3147" spans="1:9" ht="12.75" x14ac:dyDescent="0.2">
      <c r="A3147" s="160"/>
      <c r="B3147" s="258"/>
      <c r="C3147" s="138" t="s">
        <v>504</v>
      </c>
      <c r="D3147" s="138">
        <f t="shared" si="1198"/>
        <v>0</v>
      </c>
      <c r="E3147" s="113">
        <v>0</v>
      </c>
      <c r="F3147" s="113">
        <v>0</v>
      </c>
      <c r="G3147" s="113">
        <v>0</v>
      </c>
      <c r="H3147" s="113">
        <v>0</v>
      </c>
      <c r="I3147" s="3"/>
    </row>
    <row r="3148" spans="1:9" ht="12.75" x14ac:dyDescent="0.2">
      <c r="A3148" s="160"/>
      <c r="B3148" s="258"/>
      <c r="C3148" s="138" t="s">
        <v>505</v>
      </c>
      <c r="D3148" s="138">
        <f t="shared" si="1198"/>
        <v>0</v>
      </c>
      <c r="E3148" s="113">
        <v>0</v>
      </c>
      <c r="F3148" s="113">
        <v>0</v>
      </c>
      <c r="G3148" s="113">
        <v>0</v>
      </c>
      <c r="H3148" s="113">
        <v>0</v>
      </c>
      <c r="I3148" s="3"/>
    </row>
    <row r="3149" spans="1:9" ht="12.75" x14ac:dyDescent="0.2">
      <c r="A3149" s="160"/>
      <c r="B3149" s="258"/>
      <c r="C3149" s="138" t="s">
        <v>506</v>
      </c>
      <c r="D3149" s="138">
        <f t="shared" si="1198"/>
        <v>0</v>
      </c>
      <c r="E3149" s="113">
        <v>0</v>
      </c>
      <c r="F3149" s="113">
        <v>0</v>
      </c>
      <c r="G3149" s="113">
        <v>0</v>
      </c>
      <c r="H3149" s="113">
        <v>0</v>
      </c>
      <c r="I3149" s="3"/>
    </row>
    <row r="3150" spans="1:9" ht="12.75" x14ac:dyDescent="0.2">
      <c r="A3150" s="160"/>
      <c r="B3150" s="258"/>
      <c r="C3150" s="138" t="s">
        <v>507</v>
      </c>
      <c r="D3150" s="138">
        <f t="shared" si="1198"/>
        <v>0</v>
      </c>
      <c r="E3150" s="113">
        <v>0</v>
      </c>
      <c r="F3150" s="138">
        <v>0</v>
      </c>
      <c r="G3150" s="113">
        <v>0</v>
      </c>
      <c r="H3150" s="113">
        <v>0</v>
      </c>
      <c r="I3150" s="3"/>
    </row>
    <row r="3151" spans="1:9" ht="39.75" customHeight="1" x14ac:dyDescent="0.2">
      <c r="A3151" s="160" t="s">
        <v>261</v>
      </c>
      <c r="B3151" s="258" t="s">
        <v>262</v>
      </c>
      <c r="C3151" s="138" t="s">
        <v>502</v>
      </c>
      <c r="D3151" s="10">
        <f>D3152+D3153+D3154+D3155+D3156</f>
        <v>177</v>
      </c>
      <c r="E3151" s="10">
        <f>E3152+E3153+E3154+E3155+E3156</f>
        <v>0</v>
      </c>
      <c r="F3151" s="10">
        <f>F3152+F3153+F3154+F3155+F3156</f>
        <v>177</v>
      </c>
      <c r="G3151" s="10">
        <f>G3152+G3153+G3154+G3155+G3156</f>
        <v>0</v>
      </c>
      <c r="H3151" s="10">
        <f>H3152+H3153+H3154+H3155+H3156</f>
        <v>0</v>
      </c>
      <c r="I3151" s="3"/>
    </row>
    <row r="3152" spans="1:9" ht="12.75" x14ac:dyDescent="0.2">
      <c r="A3152" s="160"/>
      <c r="B3152" s="258"/>
      <c r="C3152" s="138" t="s">
        <v>503</v>
      </c>
      <c r="D3152" s="138">
        <f>E3152+F3152+G3152+H3152</f>
        <v>0</v>
      </c>
      <c r="E3152" s="113">
        <v>0</v>
      </c>
      <c r="F3152" s="113">
        <v>0</v>
      </c>
      <c r="G3152" s="113">
        <v>0</v>
      </c>
      <c r="H3152" s="113">
        <v>0</v>
      </c>
      <c r="I3152" s="3"/>
    </row>
    <row r="3153" spans="1:9" ht="12.75" x14ac:dyDescent="0.2">
      <c r="A3153" s="160"/>
      <c r="B3153" s="258"/>
      <c r="C3153" s="138" t="s">
        <v>504</v>
      </c>
      <c r="D3153" s="138">
        <f t="shared" si="1198"/>
        <v>0</v>
      </c>
      <c r="E3153" s="113">
        <v>0</v>
      </c>
      <c r="F3153" s="113">
        <v>0</v>
      </c>
      <c r="G3153" s="113">
        <v>0</v>
      </c>
      <c r="H3153" s="113">
        <v>0</v>
      </c>
      <c r="I3153" s="3"/>
    </row>
    <row r="3154" spans="1:9" ht="12.75" x14ac:dyDescent="0.2">
      <c r="A3154" s="160"/>
      <c r="B3154" s="258"/>
      <c r="C3154" s="138" t="s">
        <v>505</v>
      </c>
      <c r="D3154" s="138">
        <f t="shared" si="1198"/>
        <v>0</v>
      </c>
      <c r="E3154" s="113">
        <v>0</v>
      </c>
      <c r="F3154" s="113">
        <v>0</v>
      </c>
      <c r="G3154" s="113">
        <v>0</v>
      </c>
      <c r="H3154" s="113">
        <v>0</v>
      </c>
      <c r="I3154" s="3"/>
    </row>
    <row r="3155" spans="1:9" ht="12.75" x14ac:dyDescent="0.2">
      <c r="A3155" s="160"/>
      <c r="B3155" s="258"/>
      <c r="C3155" s="138" t="s">
        <v>506</v>
      </c>
      <c r="D3155" s="138">
        <f t="shared" si="1198"/>
        <v>0</v>
      </c>
      <c r="E3155" s="113">
        <v>0</v>
      </c>
      <c r="F3155" s="113">
        <v>0</v>
      </c>
      <c r="G3155" s="113">
        <v>0</v>
      </c>
      <c r="H3155" s="113">
        <v>0</v>
      </c>
      <c r="I3155" s="3"/>
    </row>
    <row r="3156" spans="1:9" ht="12.75" x14ac:dyDescent="0.2">
      <c r="A3156" s="160"/>
      <c r="B3156" s="258"/>
      <c r="C3156" s="138" t="s">
        <v>507</v>
      </c>
      <c r="D3156" s="138">
        <f t="shared" si="1198"/>
        <v>177</v>
      </c>
      <c r="E3156" s="113">
        <v>0</v>
      </c>
      <c r="F3156" s="138">
        <v>177</v>
      </c>
      <c r="G3156" s="113">
        <v>0</v>
      </c>
      <c r="H3156" s="113">
        <v>0</v>
      </c>
      <c r="I3156" s="3"/>
    </row>
    <row r="3157" spans="1:9" ht="38.25" customHeight="1" x14ac:dyDescent="0.2">
      <c r="A3157" s="160" t="s">
        <v>263</v>
      </c>
      <c r="B3157" s="258" t="s">
        <v>264</v>
      </c>
      <c r="C3157" s="138" t="s">
        <v>502</v>
      </c>
      <c r="D3157" s="10">
        <f>D3158+D3159+D3160+D3161+D3162</f>
        <v>123</v>
      </c>
      <c r="E3157" s="10">
        <f>E3158+E3159+E3160+E3161+E3162</f>
        <v>0</v>
      </c>
      <c r="F3157" s="10">
        <f>F3158+F3159+F3160+F3161+F3162</f>
        <v>123</v>
      </c>
      <c r="G3157" s="10">
        <f>G3158+G3159+G3160+G3161+G3162</f>
        <v>0</v>
      </c>
      <c r="H3157" s="10">
        <f>H3158+H3159+H3160+H3161+H3162</f>
        <v>0</v>
      </c>
      <c r="I3157" s="3"/>
    </row>
    <row r="3158" spans="1:9" ht="12.75" x14ac:dyDescent="0.2">
      <c r="A3158" s="160"/>
      <c r="B3158" s="258"/>
      <c r="C3158" s="138" t="s">
        <v>503</v>
      </c>
      <c r="D3158" s="138">
        <f>E3158+F3158+G3158+H3158</f>
        <v>0</v>
      </c>
      <c r="E3158" s="113">
        <v>0</v>
      </c>
      <c r="F3158" s="113">
        <v>0</v>
      </c>
      <c r="G3158" s="113">
        <v>0</v>
      </c>
      <c r="H3158" s="113">
        <v>0</v>
      </c>
      <c r="I3158" s="3"/>
    </row>
    <row r="3159" spans="1:9" ht="12.75" x14ac:dyDescent="0.2">
      <c r="A3159" s="160"/>
      <c r="B3159" s="258"/>
      <c r="C3159" s="138" t="s">
        <v>504</v>
      </c>
      <c r="D3159" s="138">
        <f t="shared" si="1198"/>
        <v>0</v>
      </c>
      <c r="E3159" s="113">
        <v>0</v>
      </c>
      <c r="F3159" s="113">
        <v>0</v>
      </c>
      <c r="G3159" s="113">
        <v>0</v>
      </c>
      <c r="H3159" s="113">
        <v>0</v>
      </c>
      <c r="I3159" s="3"/>
    </row>
    <row r="3160" spans="1:9" ht="12.75" x14ac:dyDescent="0.2">
      <c r="A3160" s="160"/>
      <c r="B3160" s="258"/>
      <c r="C3160" s="138" t="s">
        <v>505</v>
      </c>
      <c r="D3160" s="138">
        <f t="shared" si="1198"/>
        <v>0</v>
      </c>
      <c r="E3160" s="113">
        <v>0</v>
      </c>
      <c r="F3160" s="113">
        <v>0</v>
      </c>
      <c r="G3160" s="113">
        <v>0</v>
      </c>
      <c r="H3160" s="113">
        <v>0</v>
      </c>
      <c r="I3160" s="3"/>
    </row>
    <row r="3161" spans="1:9" ht="12.75" x14ac:dyDescent="0.2">
      <c r="A3161" s="160"/>
      <c r="B3161" s="258"/>
      <c r="C3161" s="138" t="s">
        <v>506</v>
      </c>
      <c r="D3161" s="138">
        <f t="shared" si="1198"/>
        <v>0</v>
      </c>
      <c r="E3161" s="113">
        <v>0</v>
      </c>
      <c r="F3161" s="113">
        <v>0</v>
      </c>
      <c r="G3161" s="113">
        <v>0</v>
      </c>
      <c r="H3161" s="113">
        <v>0</v>
      </c>
      <c r="I3161" s="3"/>
    </row>
    <row r="3162" spans="1:9" ht="12.75" x14ac:dyDescent="0.2">
      <c r="A3162" s="160"/>
      <c r="B3162" s="258"/>
      <c r="C3162" s="138" t="s">
        <v>507</v>
      </c>
      <c r="D3162" s="138">
        <f t="shared" si="1198"/>
        <v>123</v>
      </c>
      <c r="E3162" s="113">
        <v>0</v>
      </c>
      <c r="F3162" s="138">
        <v>123</v>
      </c>
      <c r="G3162" s="113">
        <v>0</v>
      </c>
      <c r="H3162" s="113">
        <v>0</v>
      </c>
      <c r="I3162" s="3"/>
    </row>
    <row r="3163" spans="1:9" ht="38.25" customHeight="1" x14ac:dyDescent="0.2">
      <c r="A3163" s="160" t="s">
        <v>265</v>
      </c>
      <c r="B3163" s="258" t="s">
        <v>266</v>
      </c>
      <c r="C3163" s="138" t="s">
        <v>502</v>
      </c>
      <c r="D3163" s="10">
        <f>D3164+D3165+D3166+D3167+D3168</f>
        <v>200</v>
      </c>
      <c r="E3163" s="10">
        <f>E3164+E3165+E3166+E3167+E3168</f>
        <v>0</v>
      </c>
      <c r="F3163" s="10">
        <f>F3164+F3165+F3166+F3167+F3168</f>
        <v>200</v>
      </c>
      <c r="G3163" s="10">
        <f>G3164+G3165+G3166+G3167+G3168</f>
        <v>0</v>
      </c>
      <c r="H3163" s="10">
        <f>H3164+H3165+H3166+H3167+H3168</f>
        <v>0</v>
      </c>
      <c r="I3163" s="3"/>
    </row>
    <row r="3164" spans="1:9" ht="12.75" x14ac:dyDescent="0.2">
      <c r="A3164" s="160"/>
      <c r="B3164" s="258"/>
      <c r="C3164" s="138" t="s">
        <v>503</v>
      </c>
      <c r="D3164" s="138">
        <f>E3164+F3164+G3164+H3164</f>
        <v>0</v>
      </c>
      <c r="E3164" s="113">
        <v>0</v>
      </c>
      <c r="F3164" s="113">
        <v>0</v>
      </c>
      <c r="G3164" s="113">
        <v>0</v>
      </c>
      <c r="H3164" s="113">
        <v>0</v>
      </c>
      <c r="I3164" s="3"/>
    </row>
    <row r="3165" spans="1:9" ht="12.75" x14ac:dyDescent="0.2">
      <c r="A3165" s="160"/>
      <c r="B3165" s="258"/>
      <c r="C3165" s="138" t="s">
        <v>504</v>
      </c>
      <c r="D3165" s="138">
        <f t="shared" si="1198"/>
        <v>0</v>
      </c>
      <c r="E3165" s="113">
        <v>0</v>
      </c>
      <c r="F3165" s="113">
        <v>0</v>
      </c>
      <c r="G3165" s="113">
        <v>0</v>
      </c>
      <c r="H3165" s="113">
        <v>0</v>
      </c>
      <c r="I3165" s="3"/>
    </row>
    <row r="3166" spans="1:9" ht="12.75" x14ac:dyDescent="0.2">
      <c r="A3166" s="160"/>
      <c r="B3166" s="258"/>
      <c r="C3166" s="138" t="s">
        <v>505</v>
      </c>
      <c r="D3166" s="138">
        <f t="shared" si="1198"/>
        <v>0</v>
      </c>
      <c r="E3166" s="113">
        <v>0</v>
      </c>
      <c r="F3166" s="113">
        <v>0</v>
      </c>
      <c r="G3166" s="113">
        <v>0</v>
      </c>
      <c r="H3166" s="113">
        <v>0</v>
      </c>
      <c r="I3166" s="3"/>
    </row>
    <row r="3167" spans="1:9" ht="12.75" x14ac:dyDescent="0.2">
      <c r="A3167" s="160"/>
      <c r="B3167" s="258"/>
      <c r="C3167" s="138" t="s">
        <v>506</v>
      </c>
      <c r="D3167" s="138">
        <f t="shared" si="1198"/>
        <v>0</v>
      </c>
      <c r="E3167" s="113">
        <v>0</v>
      </c>
      <c r="F3167" s="113">
        <v>0</v>
      </c>
      <c r="G3167" s="113">
        <v>0</v>
      </c>
      <c r="H3167" s="113">
        <v>0</v>
      </c>
      <c r="I3167" s="3"/>
    </row>
    <row r="3168" spans="1:9" ht="12.75" x14ac:dyDescent="0.2">
      <c r="A3168" s="160"/>
      <c r="B3168" s="258"/>
      <c r="C3168" s="138" t="s">
        <v>507</v>
      </c>
      <c r="D3168" s="138">
        <f t="shared" si="1198"/>
        <v>200</v>
      </c>
      <c r="E3168" s="113">
        <v>0</v>
      </c>
      <c r="F3168" s="138">
        <v>200</v>
      </c>
      <c r="G3168" s="113">
        <v>0</v>
      </c>
      <c r="H3168" s="113">
        <v>0</v>
      </c>
      <c r="I3168" s="3"/>
    </row>
    <row r="3169" spans="1:9" ht="40.5" customHeight="1" x14ac:dyDescent="0.2">
      <c r="A3169" s="160" t="s">
        <v>267</v>
      </c>
      <c r="B3169" s="258" t="s">
        <v>268</v>
      </c>
      <c r="C3169" s="138" t="s">
        <v>502</v>
      </c>
      <c r="D3169" s="10">
        <f>D3170+D3171+D3172+D3173+D3174</f>
        <v>100</v>
      </c>
      <c r="E3169" s="10">
        <f>E3170+E3171+E3172+E3173+E3174</f>
        <v>0</v>
      </c>
      <c r="F3169" s="10">
        <f>F3170+F3171+F3172+F3173+F3174</f>
        <v>0</v>
      </c>
      <c r="G3169" s="10">
        <f>G3170+G3171+G3172+G3173+G3174</f>
        <v>0</v>
      </c>
      <c r="H3169" s="10">
        <f>H3170+H3171+H3172+H3173+H3174</f>
        <v>100</v>
      </c>
      <c r="I3169" s="3"/>
    </row>
    <row r="3170" spans="1:9" ht="12.75" x14ac:dyDescent="0.2">
      <c r="A3170" s="160"/>
      <c r="B3170" s="258"/>
      <c r="C3170" s="138" t="s">
        <v>503</v>
      </c>
      <c r="D3170" s="138">
        <f>E3170+F3170+G3170+H3170</f>
        <v>100</v>
      </c>
      <c r="E3170" s="113">
        <v>0</v>
      </c>
      <c r="F3170" s="113">
        <v>0</v>
      </c>
      <c r="G3170" s="113">
        <v>0</v>
      </c>
      <c r="H3170" s="113">
        <v>100</v>
      </c>
      <c r="I3170" s="3"/>
    </row>
    <row r="3171" spans="1:9" ht="12.75" x14ac:dyDescent="0.2">
      <c r="A3171" s="160"/>
      <c r="B3171" s="258"/>
      <c r="C3171" s="138" t="s">
        <v>504</v>
      </c>
      <c r="D3171" s="138">
        <f t="shared" si="1198"/>
        <v>0</v>
      </c>
      <c r="E3171" s="113">
        <v>0</v>
      </c>
      <c r="F3171" s="113">
        <v>0</v>
      </c>
      <c r="G3171" s="113">
        <v>0</v>
      </c>
      <c r="H3171" s="113">
        <v>0</v>
      </c>
      <c r="I3171" s="3"/>
    </row>
    <row r="3172" spans="1:9" ht="12.75" x14ac:dyDescent="0.2">
      <c r="A3172" s="160"/>
      <c r="B3172" s="258"/>
      <c r="C3172" s="138" t="s">
        <v>505</v>
      </c>
      <c r="D3172" s="138">
        <f>E3172+F3172+G3172+H3172</f>
        <v>0</v>
      </c>
      <c r="E3172" s="113">
        <v>0</v>
      </c>
      <c r="F3172" s="113">
        <v>0</v>
      </c>
      <c r="G3172" s="113">
        <v>0</v>
      </c>
      <c r="H3172" s="113">
        <v>0</v>
      </c>
      <c r="I3172" s="3"/>
    </row>
    <row r="3173" spans="1:9" ht="12.75" x14ac:dyDescent="0.2">
      <c r="A3173" s="160"/>
      <c r="B3173" s="258"/>
      <c r="C3173" s="138" t="s">
        <v>506</v>
      </c>
      <c r="D3173" s="138">
        <f>E3173+F3173+G3173+H3173</f>
        <v>0</v>
      </c>
      <c r="E3173" s="113">
        <v>0</v>
      </c>
      <c r="F3173" s="113">
        <v>0</v>
      </c>
      <c r="G3173" s="113">
        <v>0</v>
      </c>
      <c r="H3173" s="113">
        <v>0</v>
      </c>
      <c r="I3173" s="3"/>
    </row>
    <row r="3174" spans="1:9" ht="12.75" x14ac:dyDescent="0.2">
      <c r="A3174" s="160"/>
      <c r="B3174" s="258"/>
      <c r="C3174" s="138" t="s">
        <v>507</v>
      </c>
      <c r="D3174" s="138">
        <f>E3174+F3174+G3174+H3174</f>
        <v>0</v>
      </c>
      <c r="E3174" s="113">
        <v>0</v>
      </c>
      <c r="F3174" s="113">
        <v>0</v>
      </c>
      <c r="G3174" s="113">
        <v>0</v>
      </c>
      <c r="H3174" s="113">
        <v>0</v>
      </c>
      <c r="I3174" s="3"/>
    </row>
    <row r="3175" spans="1:9" ht="12.75" x14ac:dyDescent="0.2">
      <c r="A3175" s="160" t="s">
        <v>269</v>
      </c>
      <c r="B3175" s="258" t="s">
        <v>270</v>
      </c>
      <c r="C3175" s="138" t="s">
        <v>502</v>
      </c>
      <c r="D3175" s="10">
        <f>D3176+D3177+D3178+D3179+D3180</f>
        <v>100</v>
      </c>
      <c r="E3175" s="10">
        <f>E3176+E3177+E3178+E3179+E3180</f>
        <v>0</v>
      </c>
      <c r="F3175" s="10">
        <f>F3176+F3177+F3178+F3179+F3180</f>
        <v>0</v>
      </c>
      <c r="G3175" s="10">
        <f>G3176+G3177+G3178+G3179+G3180</f>
        <v>0</v>
      </c>
      <c r="H3175" s="10">
        <f>H3176+H3177+H3178+H3179+H3180</f>
        <v>100</v>
      </c>
      <c r="I3175" s="3"/>
    </row>
    <row r="3176" spans="1:9" ht="12.75" x14ac:dyDescent="0.2">
      <c r="A3176" s="160"/>
      <c r="B3176" s="258"/>
      <c r="C3176" s="138" t="s">
        <v>503</v>
      </c>
      <c r="D3176" s="138">
        <f>E3176+F3176+G3176+H3176</f>
        <v>100</v>
      </c>
      <c r="E3176" s="113">
        <v>0</v>
      </c>
      <c r="F3176" s="113">
        <v>0</v>
      </c>
      <c r="G3176" s="113">
        <v>0</v>
      </c>
      <c r="H3176" s="138">
        <v>100</v>
      </c>
      <c r="I3176" s="3"/>
    </row>
    <row r="3177" spans="1:9" ht="12.75" x14ac:dyDescent="0.2">
      <c r="A3177" s="160"/>
      <c r="B3177" s="258"/>
      <c r="C3177" s="138" t="s">
        <v>504</v>
      </c>
      <c r="D3177" s="138">
        <f>E3177+F3177+G3177+H3177</f>
        <v>0</v>
      </c>
      <c r="E3177" s="113">
        <v>0</v>
      </c>
      <c r="F3177" s="113">
        <v>0</v>
      </c>
      <c r="G3177" s="113">
        <v>0</v>
      </c>
      <c r="H3177" s="113">
        <v>0</v>
      </c>
      <c r="I3177" s="3"/>
    </row>
    <row r="3178" spans="1:9" ht="12.75" x14ac:dyDescent="0.2">
      <c r="A3178" s="160"/>
      <c r="B3178" s="258"/>
      <c r="C3178" s="138" t="s">
        <v>505</v>
      </c>
      <c r="D3178" s="138">
        <f>E3178+F3178+G3178+H3178</f>
        <v>0</v>
      </c>
      <c r="E3178" s="113">
        <v>0</v>
      </c>
      <c r="F3178" s="113">
        <v>0</v>
      </c>
      <c r="G3178" s="113">
        <v>0</v>
      </c>
      <c r="H3178" s="113">
        <v>0</v>
      </c>
      <c r="I3178" s="3"/>
    </row>
    <row r="3179" spans="1:9" ht="12.75" x14ac:dyDescent="0.2">
      <c r="A3179" s="160"/>
      <c r="B3179" s="258"/>
      <c r="C3179" s="138" t="s">
        <v>506</v>
      </c>
      <c r="D3179" s="138">
        <f>E3179+F3179+G3179+H3179</f>
        <v>0</v>
      </c>
      <c r="E3179" s="113">
        <v>0</v>
      </c>
      <c r="F3179" s="113">
        <v>0</v>
      </c>
      <c r="G3179" s="113">
        <v>0</v>
      </c>
      <c r="H3179" s="113">
        <v>0</v>
      </c>
      <c r="I3179" s="3"/>
    </row>
    <row r="3180" spans="1:9" ht="49.9" customHeight="1" x14ac:dyDescent="0.2">
      <c r="A3180" s="160"/>
      <c r="B3180" s="258"/>
      <c r="C3180" s="138" t="s">
        <v>507</v>
      </c>
      <c r="D3180" s="138">
        <f>E3180+F3180+G3180+H3180</f>
        <v>0</v>
      </c>
      <c r="E3180" s="113">
        <v>0</v>
      </c>
      <c r="F3180" s="113">
        <v>0</v>
      </c>
      <c r="G3180" s="113">
        <v>0</v>
      </c>
      <c r="H3180" s="113">
        <v>0</v>
      </c>
      <c r="I3180" s="3"/>
    </row>
    <row r="3181" spans="1:9" ht="41.25" customHeight="1" x14ac:dyDescent="0.2">
      <c r="A3181" s="160" t="s">
        <v>271</v>
      </c>
      <c r="B3181" s="258" t="s">
        <v>272</v>
      </c>
      <c r="C3181" s="138" t="s">
        <v>502</v>
      </c>
      <c r="D3181" s="10">
        <f>D3182+D3183+D3184+D3185+D3186</f>
        <v>100</v>
      </c>
      <c r="E3181" s="10">
        <f>E3182+E3183+E3184+E3185+E3186</f>
        <v>0</v>
      </c>
      <c r="F3181" s="10">
        <f>F3182+F3183+F3184+F3185+F3186</f>
        <v>0</v>
      </c>
      <c r="G3181" s="10">
        <f>G3182+G3183+G3184+G3185+G3186</f>
        <v>0</v>
      </c>
      <c r="H3181" s="10">
        <f>H3182+H3183+H3184+H3185+H3186</f>
        <v>100</v>
      </c>
      <c r="I3181" s="3"/>
    </row>
    <row r="3182" spans="1:9" ht="12.75" x14ac:dyDescent="0.2">
      <c r="A3182" s="160"/>
      <c r="B3182" s="258"/>
      <c r="C3182" s="138" t="s">
        <v>503</v>
      </c>
      <c r="D3182" s="138">
        <f t="shared" ref="D3182:D3245" si="1199">E3182+F3182+G3182+H3182</f>
        <v>100</v>
      </c>
      <c r="E3182" s="113">
        <v>0</v>
      </c>
      <c r="F3182" s="113">
        <v>0</v>
      </c>
      <c r="G3182" s="113">
        <v>0</v>
      </c>
      <c r="H3182" s="138">
        <v>100</v>
      </c>
      <c r="I3182" s="3"/>
    </row>
    <row r="3183" spans="1:9" ht="12.75" x14ac:dyDescent="0.2">
      <c r="A3183" s="160"/>
      <c r="B3183" s="258"/>
      <c r="C3183" s="138" t="s">
        <v>504</v>
      </c>
      <c r="D3183" s="138">
        <f t="shared" si="1199"/>
        <v>0</v>
      </c>
      <c r="E3183" s="113">
        <v>0</v>
      </c>
      <c r="F3183" s="113">
        <v>0</v>
      </c>
      <c r="G3183" s="113">
        <v>0</v>
      </c>
      <c r="H3183" s="113">
        <v>0</v>
      </c>
      <c r="I3183" s="3"/>
    </row>
    <row r="3184" spans="1:9" ht="12.75" x14ac:dyDescent="0.2">
      <c r="A3184" s="160"/>
      <c r="B3184" s="258"/>
      <c r="C3184" s="138" t="s">
        <v>505</v>
      </c>
      <c r="D3184" s="138">
        <f t="shared" si="1199"/>
        <v>0</v>
      </c>
      <c r="E3184" s="113">
        <v>0</v>
      </c>
      <c r="F3184" s="113">
        <v>0</v>
      </c>
      <c r="G3184" s="113">
        <v>0</v>
      </c>
      <c r="H3184" s="113">
        <v>0</v>
      </c>
      <c r="I3184" s="3"/>
    </row>
    <row r="3185" spans="1:9" ht="12.75" x14ac:dyDescent="0.2">
      <c r="A3185" s="160"/>
      <c r="B3185" s="258"/>
      <c r="C3185" s="138" t="s">
        <v>506</v>
      </c>
      <c r="D3185" s="138">
        <f t="shared" si="1199"/>
        <v>0</v>
      </c>
      <c r="E3185" s="113">
        <v>0</v>
      </c>
      <c r="F3185" s="113">
        <v>0</v>
      </c>
      <c r="G3185" s="113">
        <v>0</v>
      </c>
      <c r="H3185" s="113">
        <v>0</v>
      </c>
      <c r="I3185" s="3"/>
    </row>
    <row r="3186" spans="1:9" ht="12.75" x14ac:dyDescent="0.2">
      <c r="A3186" s="160"/>
      <c r="B3186" s="258"/>
      <c r="C3186" s="138" t="s">
        <v>507</v>
      </c>
      <c r="D3186" s="138">
        <f t="shared" si="1199"/>
        <v>0</v>
      </c>
      <c r="E3186" s="113">
        <v>0</v>
      </c>
      <c r="F3186" s="113">
        <v>0</v>
      </c>
      <c r="G3186" s="113">
        <v>0</v>
      </c>
      <c r="H3186" s="113">
        <v>0</v>
      </c>
      <c r="I3186" s="3"/>
    </row>
    <row r="3187" spans="1:9" ht="39.75" customHeight="1" x14ac:dyDescent="0.2">
      <c r="A3187" s="160" t="s">
        <v>273</v>
      </c>
      <c r="B3187" s="258" t="s">
        <v>274</v>
      </c>
      <c r="C3187" s="138" t="s">
        <v>502</v>
      </c>
      <c r="D3187" s="10">
        <f>D3188+D3189+D3190+D3191+D3192</f>
        <v>100</v>
      </c>
      <c r="E3187" s="10">
        <f>E3188+E3189+E3190+E3191+E3192</f>
        <v>0</v>
      </c>
      <c r="F3187" s="10">
        <f>F3188+F3189+F3190+F3191+F3192</f>
        <v>0</v>
      </c>
      <c r="G3187" s="10">
        <f>G3188+G3189+G3190+G3191+G3192</f>
        <v>0</v>
      </c>
      <c r="H3187" s="10">
        <f>H3188+H3189+H3190+H3191+H3192</f>
        <v>100</v>
      </c>
      <c r="I3187" s="3"/>
    </row>
    <row r="3188" spans="1:9" ht="12.75" x14ac:dyDescent="0.2">
      <c r="A3188" s="160"/>
      <c r="B3188" s="258"/>
      <c r="C3188" s="138" t="s">
        <v>503</v>
      </c>
      <c r="D3188" s="138">
        <f>E3188+F3188+G3188+H3188</f>
        <v>100</v>
      </c>
      <c r="E3188" s="113">
        <v>0</v>
      </c>
      <c r="F3188" s="113">
        <v>0</v>
      </c>
      <c r="G3188" s="113">
        <v>0</v>
      </c>
      <c r="H3188" s="138">
        <v>100</v>
      </c>
      <c r="I3188" s="3"/>
    </row>
    <row r="3189" spans="1:9" ht="12.75" x14ac:dyDescent="0.2">
      <c r="A3189" s="160"/>
      <c r="B3189" s="258"/>
      <c r="C3189" s="138" t="s">
        <v>504</v>
      </c>
      <c r="D3189" s="138">
        <f t="shared" si="1199"/>
        <v>0</v>
      </c>
      <c r="E3189" s="113">
        <v>0</v>
      </c>
      <c r="F3189" s="113">
        <v>0</v>
      </c>
      <c r="G3189" s="113">
        <v>0</v>
      </c>
      <c r="H3189" s="113">
        <v>0</v>
      </c>
      <c r="I3189" s="3"/>
    </row>
    <row r="3190" spans="1:9" ht="12.75" x14ac:dyDescent="0.2">
      <c r="A3190" s="160"/>
      <c r="B3190" s="258"/>
      <c r="C3190" s="138" t="s">
        <v>505</v>
      </c>
      <c r="D3190" s="138">
        <f t="shared" si="1199"/>
        <v>0</v>
      </c>
      <c r="E3190" s="113">
        <v>0</v>
      </c>
      <c r="F3190" s="113">
        <v>0</v>
      </c>
      <c r="G3190" s="113">
        <v>0</v>
      </c>
      <c r="H3190" s="113">
        <v>0</v>
      </c>
      <c r="I3190" s="3"/>
    </row>
    <row r="3191" spans="1:9" ht="12.75" x14ac:dyDescent="0.2">
      <c r="A3191" s="160"/>
      <c r="B3191" s="258"/>
      <c r="C3191" s="138" t="s">
        <v>506</v>
      </c>
      <c r="D3191" s="138">
        <f t="shared" si="1199"/>
        <v>0</v>
      </c>
      <c r="E3191" s="113">
        <v>0</v>
      </c>
      <c r="F3191" s="113">
        <v>0</v>
      </c>
      <c r="G3191" s="113">
        <v>0</v>
      </c>
      <c r="H3191" s="113">
        <v>0</v>
      </c>
      <c r="I3191" s="3"/>
    </row>
    <row r="3192" spans="1:9" ht="12.75" x14ac:dyDescent="0.2">
      <c r="A3192" s="160"/>
      <c r="B3192" s="258"/>
      <c r="C3192" s="138" t="s">
        <v>507</v>
      </c>
      <c r="D3192" s="138">
        <f t="shared" si="1199"/>
        <v>0</v>
      </c>
      <c r="E3192" s="113">
        <v>0</v>
      </c>
      <c r="F3192" s="113">
        <v>0</v>
      </c>
      <c r="G3192" s="113">
        <v>0</v>
      </c>
      <c r="H3192" s="113">
        <v>0</v>
      </c>
      <c r="I3192" s="3"/>
    </row>
    <row r="3193" spans="1:9" ht="42.75" customHeight="1" x14ac:dyDescent="0.2">
      <c r="A3193" s="160" t="s">
        <v>275</v>
      </c>
      <c r="B3193" s="258" t="s">
        <v>276</v>
      </c>
      <c r="C3193" s="138" t="s">
        <v>502</v>
      </c>
      <c r="D3193" s="10">
        <f>D3194+D3195+D3196+D3197+D3198</f>
        <v>100</v>
      </c>
      <c r="E3193" s="10">
        <f>E3194+E3195+E3196+E3197+E3198</f>
        <v>0</v>
      </c>
      <c r="F3193" s="10">
        <f>F3194+F3195+F3196+F3197+F3198</f>
        <v>0</v>
      </c>
      <c r="G3193" s="10">
        <f>G3194+G3195+G3196+G3197+G3198</f>
        <v>0</v>
      </c>
      <c r="H3193" s="10">
        <f>H3194+H3195+H3196+H3197+H3198</f>
        <v>100</v>
      </c>
      <c r="I3193" s="3"/>
    </row>
    <row r="3194" spans="1:9" ht="12.75" x14ac:dyDescent="0.2">
      <c r="A3194" s="160"/>
      <c r="B3194" s="258"/>
      <c r="C3194" s="138" t="s">
        <v>503</v>
      </c>
      <c r="D3194" s="138">
        <f>E3194+F3194+G3194+H3194</f>
        <v>100</v>
      </c>
      <c r="E3194" s="113">
        <v>0</v>
      </c>
      <c r="F3194" s="113">
        <v>0</v>
      </c>
      <c r="G3194" s="113">
        <v>0</v>
      </c>
      <c r="H3194" s="138">
        <v>100</v>
      </c>
      <c r="I3194" s="3"/>
    </row>
    <row r="3195" spans="1:9" ht="12.75" x14ac:dyDescent="0.2">
      <c r="A3195" s="160"/>
      <c r="B3195" s="258"/>
      <c r="C3195" s="138" t="s">
        <v>504</v>
      </c>
      <c r="D3195" s="138">
        <f t="shared" si="1199"/>
        <v>0</v>
      </c>
      <c r="E3195" s="113">
        <v>0</v>
      </c>
      <c r="F3195" s="113">
        <v>0</v>
      </c>
      <c r="G3195" s="113">
        <v>0</v>
      </c>
      <c r="H3195" s="113">
        <v>0</v>
      </c>
      <c r="I3195" s="3"/>
    </row>
    <row r="3196" spans="1:9" ht="12.75" x14ac:dyDescent="0.2">
      <c r="A3196" s="160"/>
      <c r="B3196" s="258"/>
      <c r="C3196" s="138" t="s">
        <v>505</v>
      </c>
      <c r="D3196" s="138">
        <f t="shared" si="1199"/>
        <v>0</v>
      </c>
      <c r="E3196" s="113">
        <v>0</v>
      </c>
      <c r="F3196" s="113">
        <v>0</v>
      </c>
      <c r="G3196" s="113">
        <v>0</v>
      </c>
      <c r="H3196" s="113">
        <v>0</v>
      </c>
      <c r="I3196" s="3"/>
    </row>
    <row r="3197" spans="1:9" ht="12.75" x14ac:dyDescent="0.2">
      <c r="A3197" s="160"/>
      <c r="B3197" s="258"/>
      <c r="C3197" s="138" t="s">
        <v>506</v>
      </c>
      <c r="D3197" s="138">
        <f t="shared" si="1199"/>
        <v>0</v>
      </c>
      <c r="E3197" s="113">
        <v>0</v>
      </c>
      <c r="F3197" s="113">
        <v>0</v>
      </c>
      <c r="G3197" s="113">
        <v>0</v>
      </c>
      <c r="H3197" s="113">
        <v>0</v>
      </c>
      <c r="I3197" s="3"/>
    </row>
    <row r="3198" spans="1:9" ht="12.75" x14ac:dyDescent="0.2">
      <c r="A3198" s="160"/>
      <c r="B3198" s="258"/>
      <c r="C3198" s="138" t="s">
        <v>507</v>
      </c>
      <c r="D3198" s="138">
        <f t="shared" si="1199"/>
        <v>0</v>
      </c>
      <c r="E3198" s="113">
        <v>0</v>
      </c>
      <c r="F3198" s="113">
        <v>0</v>
      </c>
      <c r="G3198" s="113">
        <v>0</v>
      </c>
      <c r="H3198" s="113">
        <v>0</v>
      </c>
      <c r="I3198" s="3"/>
    </row>
    <row r="3199" spans="1:9" ht="40.5" customHeight="1" x14ac:dyDescent="0.2">
      <c r="A3199" s="160" t="s">
        <v>277</v>
      </c>
      <c r="B3199" s="258" t="s">
        <v>278</v>
      </c>
      <c r="C3199" s="138" t="s">
        <v>502</v>
      </c>
      <c r="D3199" s="10">
        <f>D3200+D3201+D3202+D3203+D3204</f>
        <v>100</v>
      </c>
      <c r="E3199" s="10">
        <f>E3200+E3201+E3202+E3203+E3204</f>
        <v>0</v>
      </c>
      <c r="F3199" s="10">
        <f>F3200+F3201+F3202+F3203+F3204</f>
        <v>0</v>
      </c>
      <c r="G3199" s="10">
        <f>G3200+G3201+G3202+G3203+G3204</f>
        <v>0</v>
      </c>
      <c r="H3199" s="10">
        <f>H3200+H3201+H3202+H3203+H3204</f>
        <v>100</v>
      </c>
      <c r="I3199" s="3"/>
    </row>
    <row r="3200" spans="1:9" ht="12.75" x14ac:dyDescent="0.2">
      <c r="A3200" s="160"/>
      <c r="B3200" s="258"/>
      <c r="C3200" s="138" t="s">
        <v>503</v>
      </c>
      <c r="D3200" s="138">
        <f>E3200+F3200+G3200+H3200</f>
        <v>100</v>
      </c>
      <c r="E3200" s="113">
        <v>0</v>
      </c>
      <c r="F3200" s="113">
        <v>0</v>
      </c>
      <c r="G3200" s="113">
        <v>0</v>
      </c>
      <c r="H3200" s="138">
        <v>100</v>
      </c>
      <c r="I3200" s="3"/>
    </row>
    <row r="3201" spans="1:9" ht="12.75" x14ac:dyDescent="0.2">
      <c r="A3201" s="160"/>
      <c r="B3201" s="258"/>
      <c r="C3201" s="138" t="s">
        <v>504</v>
      </c>
      <c r="D3201" s="138">
        <f t="shared" si="1199"/>
        <v>0</v>
      </c>
      <c r="E3201" s="113">
        <v>0</v>
      </c>
      <c r="F3201" s="113">
        <v>0</v>
      </c>
      <c r="G3201" s="113">
        <v>0</v>
      </c>
      <c r="H3201" s="113">
        <v>0</v>
      </c>
      <c r="I3201" s="3"/>
    </row>
    <row r="3202" spans="1:9" ht="12.75" x14ac:dyDescent="0.2">
      <c r="A3202" s="160"/>
      <c r="B3202" s="258"/>
      <c r="C3202" s="138" t="s">
        <v>505</v>
      </c>
      <c r="D3202" s="138">
        <f t="shared" si="1199"/>
        <v>0</v>
      </c>
      <c r="E3202" s="113">
        <v>0</v>
      </c>
      <c r="F3202" s="113">
        <v>0</v>
      </c>
      <c r="G3202" s="113">
        <v>0</v>
      </c>
      <c r="H3202" s="113">
        <v>0</v>
      </c>
      <c r="I3202" s="3"/>
    </row>
    <row r="3203" spans="1:9" ht="12.75" x14ac:dyDescent="0.2">
      <c r="A3203" s="160"/>
      <c r="B3203" s="258"/>
      <c r="C3203" s="138" t="s">
        <v>506</v>
      </c>
      <c r="D3203" s="138">
        <f t="shared" si="1199"/>
        <v>0</v>
      </c>
      <c r="E3203" s="113">
        <v>0</v>
      </c>
      <c r="F3203" s="113">
        <v>0</v>
      </c>
      <c r="G3203" s="113">
        <v>0</v>
      </c>
      <c r="H3203" s="113">
        <v>0</v>
      </c>
      <c r="I3203" s="3"/>
    </row>
    <row r="3204" spans="1:9" ht="12.75" x14ac:dyDescent="0.2">
      <c r="A3204" s="160"/>
      <c r="B3204" s="258"/>
      <c r="C3204" s="138" t="s">
        <v>507</v>
      </c>
      <c r="D3204" s="138">
        <f t="shared" si="1199"/>
        <v>0</v>
      </c>
      <c r="E3204" s="113">
        <v>0</v>
      </c>
      <c r="F3204" s="113">
        <v>0</v>
      </c>
      <c r="G3204" s="113">
        <v>0</v>
      </c>
      <c r="H3204" s="113">
        <v>0</v>
      </c>
      <c r="I3204" s="3"/>
    </row>
    <row r="3205" spans="1:9" ht="27.75" customHeight="1" x14ac:dyDescent="0.2">
      <c r="A3205" s="160" t="s">
        <v>279</v>
      </c>
      <c r="B3205" s="258" t="s">
        <v>280</v>
      </c>
      <c r="C3205" s="138" t="s">
        <v>502</v>
      </c>
      <c r="D3205" s="10">
        <f>D3206+D3207+D3208+D3209+D3210</f>
        <v>100</v>
      </c>
      <c r="E3205" s="10">
        <f>E3206+E3207+E3208+E3209+E3210</f>
        <v>0</v>
      </c>
      <c r="F3205" s="10">
        <f>F3206+F3207+F3208+F3209+F3210</f>
        <v>0</v>
      </c>
      <c r="G3205" s="10">
        <f>G3206+G3207+G3208+G3209+G3210</f>
        <v>0</v>
      </c>
      <c r="H3205" s="10">
        <f>H3206+H3207+H3208+H3209+H3210</f>
        <v>100</v>
      </c>
      <c r="I3205" s="3"/>
    </row>
    <row r="3206" spans="1:9" ht="12.75" x14ac:dyDescent="0.2">
      <c r="A3206" s="160"/>
      <c r="B3206" s="258"/>
      <c r="C3206" s="138" t="s">
        <v>503</v>
      </c>
      <c r="D3206" s="138">
        <f>E3206+F3206+G3206+H3206</f>
        <v>100</v>
      </c>
      <c r="E3206" s="113">
        <v>0</v>
      </c>
      <c r="F3206" s="113">
        <v>0</v>
      </c>
      <c r="G3206" s="113">
        <v>0</v>
      </c>
      <c r="H3206" s="138">
        <v>100</v>
      </c>
      <c r="I3206" s="3"/>
    </row>
    <row r="3207" spans="1:9" ht="12.75" x14ac:dyDescent="0.2">
      <c r="A3207" s="160"/>
      <c r="B3207" s="258"/>
      <c r="C3207" s="138" t="s">
        <v>504</v>
      </c>
      <c r="D3207" s="138">
        <f t="shared" si="1199"/>
        <v>0</v>
      </c>
      <c r="E3207" s="113">
        <v>0</v>
      </c>
      <c r="F3207" s="113">
        <v>0</v>
      </c>
      <c r="G3207" s="113">
        <v>0</v>
      </c>
      <c r="H3207" s="113">
        <v>0</v>
      </c>
      <c r="I3207" s="3"/>
    </row>
    <row r="3208" spans="1:9" ht="12.75" x14ac:dyDescent="0.2">
      <c r="A3208" s="160"/>
      <c r="B3208" s="258"/>
      <c r="C3208" s="138" t="s">
        <v>505</v>
      </c>
      <c r="D3208" s="138">
        <f t="shared" si="1199"/>
        <v>0</v>
      </c>
      <c r="E3208" s="113">
        <v>0</v>
      </c>
      <c r="F3208" s="113">
        <v>0</v>
      </c>
      <c r="G3208" s="113">
        <v>0</v>
      </c>
      <c r="H3208" s="113">
        <v>0</v>
      </c>
      <c r="I3208" s="3"/>
    </row>
    <row r="3209" spans="1:9" ht="12.75" x14ac:dyDescent="0.2">
      <c r="A3209" s="160"/>
      <c r="B3209" s="258"/>
      <c r="C3209" s="138" t="s">
        <v>506</v>
      </c>
      <c r="D3209" s="138">
        <f t="shared" si="1199"/>
        <v>0</v>
      </c>
      <c r="E3209" s="113">
        <v>0</v>
      </c>
      <c r="F3209" s="113">
        <v>0</v>
      </c>
      <c r="G3209" s="113">
        <v>0</v>
      </c>
      <c r="H3209" s="113">
        <v>0</v>
      </c>
      <c r="I3209" s="3"/>
    </row>
    <row r="3210" spans="1:9" ht="12.75" x14ac:dyDescent="0.2">
      <c r="A3210" s="160"/>
      <c r="B3210" s="258"/>
      <c r="C3210" s="138" t="s">
        <v>507</v>
      </c>
      <c r="D3210" s="138">
        <f t="shared" si="1199"/>
        <v>0</v>
      </c>
      <c r="E3210" s="113">
        <v>0</v>
      </c>
      <c r="F3210" s="113">
        <v>0</v>
      </c>
      <c r="G3210" s="113">
        <v>0</v>
      </c>
      <c r="H3210" s="113">
        <v>0</v>
      </c>
      <c r="I3210" s="3"/>
    </row>
    <row r="3211" spans="1:9" ht="42" customHeight="1" x14ac:dyDescent="0.2">
      <c r="A3211" s="160" t="s">
        <v>281</v>
      </c>
      <c r="B3211" s="258" t="s">
        <v>282</v>
      </c>
      <c r="C3211" s="138" t="s">
        <v>502</v>
      </c>
      <c r="D3211" s="10">
        <f>D3212+D3213+D3214+D3215+D3216</f>
        <v>100</v>
      </c>
      <c r="E3211" s="10">
        <f>E3212+E3213+E3214+E3215+E3216</f>
        <v>0</v>
      </c>
      <c r="F3211" s="10">
        <f>F3212+F3213+F3214+F3215+F3216</f>
        <v>0</v>
      </c>
      <c r="G3211" s="10">
        <f>G3212+G3213+G3214+G3215+G3216</f>
        <v>0</v>
      </c>
      <c r="H3211" s="10">
        <f>H3212+H3213+H3214+H3215+H3216</f>
        <v>100</v>
      </c>
      <c r="I3211" s="3"/>
    </row>
    <row r="3212" spans="1:9" ht="12.75" x14ac:dyDescent="0.2">
      <c r="A3212" s="160"/>
      <c r="B3212" s="258"/>
      <c r="C3212" s="138" t="s">
        <v>503</v>
      </c>
      <c r="D3212" s="138">
        <f>E3212+F3212+G3212+H3212</f>
        <v>100</v>
      </c>
      <c r="E3212" s="113">
        <v>0</v>
      </c>
      <c r="F3212" s="113">
        <v>0</v>
      </c>
      <c r="G3212" s="113">
        <v>0</v>
      </c>
      <c r="H3212" s="138">
        <v>100</v>
      </c>
      <c r="I3212" s="3"/>
    </row>
    <row r="3213" spans="1:9" ht="12.75" x14ac:dyDescent="0.2">
      <c r="A3213" s="160"/>
      <c r="B3213" s="258"/>
      <c r="C3213" s="138" t="s">
        <v>504</v>
      </c>
      <c r="D3213" s="138">
        <f t="shared" si="1199"/>
        <v>0</v>
      </c>
      <c r="E3213" s="113">
        <v>0</v>
      </c>
      <c r="F3213" s="113">
        <v>0</v>
      </c>
      <c r="G3213" s="113">
        <v>0</v>
      </c>
      <c r="H3213" s="113">
        <v>0</v>
      </c>
      <c r="I3213" s="3"/>
    </row>
    <row r="3214" spans="1:9" ht="12.75" x14ac:dyDescent="0.2">
      <c r="A3214" s="160"/>
      <c r="B3214" s="258"/>
      <c r="C3214" s="138" t="s">
        <v>505</v>
      </c>
      <c r="D3214" s="138">
        <f t="shared" si="1199"/>
        <v>0</v>
      </c>
      <c r="E3214" s="113">
        <v>0</v>
      </c>
      <c r="F3214" s="113">
        <v>0</v>
      </c>
      <c r="G3214" s="113">
        <v>0</v>
      </c>
      <c r="H3214" s="113">
        <v>0</v>
      </c>
      <c r="I3214" s="3"/>
    </row>
    <row r="3215" spans="1:9" ht="12.75" x14ac:dyDescent="0.2">
      <c r="A3215" s="160"/>
      <c r="B3215" s="258"/>
      <c r="C3215" s="138" t="s">
        <v>506</v>
      </c>
      <c r="D3215" s="138">
        <f t="shared" si="1199"/>
        <v>0</v>
      </c>
      <c r="E3215" s="113">
        <v>0</v>
      </c>
      <c r="F3215" s="113">
        <v>0</v>
      </c>
      <c r="G3215" s="113">
        <v>0</v>
      </c>
      <c r="H3215" s="113">
        <v>0</v>
      </c>
      <c r="I3215" s="3"/>
    </row>
    <row r="3216" spans="1:9" ht="12.75" x14ac:dyDescent="0.2">
      <c r="A3216" s="160"/>
      <c r="B3216" s="258"/>
      <c r="C3216" s="138" t="s">
        <v>507</v>
      </c>
      <c r="D3216" s="138">
        <f t="shared" si="1199"/>
        <v>0</v>
      </c>
      <c r="E3216" s="113">
        <v>0</v>
      </c>
      <c r="F3216" s="113">
        <v>0</v>
      </c>
      <c r="G3216" s="113">
        <v>0</v>
      </c>
      <c r="H3216" s="113">
        <v>0</v>
      </c>
      <c r="I3216" s="3"/>
    </row>
    <row r="3217" spans="1:9" ht="26.25" customHeight="1" x14ac:dyDescent="0.2">
      <c r="A3217" s="160" t="s">
        <v>283</v>
      </c>
      <c r="B3217" s="258" t="s">
        <v>284</v>
      </c>
      <c r="C3217" s="138" t="s">
        <v>502</v>
      </c>
      <c r="D3217" s="10">
        <f>D3218+D3219+D3220+D3221+D3222</f>
        <v>100</v>
      </c>
      <c r="E3217" s="10">
        <f>E3218+E3219+E3220+E3221+E3222</f>
        <v>0</v>
      </c>
      <c r="F3217" s="10">
        <f>F3218+F3219+F3220+F3221+F3222</f>
        <v>0</v>
      </c>
      <c r="G3217" s="10">
        <f>G3218+G3219+G3220+G3221+G3222</f>
        <v>0</v>
      </c>
      <c r="H3217" s="10">
        <f>H3218+H3219+H3220+H3221+H3222</f>
        <v>100</v>
      </c>
      <c r="I3217" s="3"/>
    </row>
    <row r="3218" spans="1:9" ht="12.75" x14ac:dyDescent="0.2">
      <c r="A3218" s="160"/>
      <c r="B3218" s="258"/>
      <c r="C3218" s="138" t="s">
        <v>503</v>
      </c>
      <c r="D3218" s="138">
        <f>E3218+F3218+G3218+H3218</f>
        <v>100</v>
      </c>
      <c r="E3218" s="113">
        <v>0</v>
      </c>
      <c r="F3218" s="113">
        <v>0</v>
      </c>
      <c r="G3218" s="113">
        <v>0</v>
      </c>
      <c r="H3218" s="138">
        <v>100</v>
      </c>
      <c r="I3218" s="3"/>
    </row>
    <row r="3219" spans="1:9" ht="12.75" x14ac:dyDescent="0.2">
      <c r="A3219" s="160"/>
      <c r="B3219" s="258"/>
      <c r="C3219" s="138" t="s">
        <v>504</v>
      </c>
      <c r="D3219" s="138">
        <f t="shared" si="1199"/>
        <v>0</v>
      </c>
      <c r="E3219" s="113">
        <v>0</v>
      </c>
      <c r="F3219" s="113">
        <v>0</v>
      </c>
      <c r="G3219" s="113">
        <v>0</v>
      </c>
      <c r="H3219" s="113">
        <v>0</v>
      </c>
      <c r="I3219" s="3"/>
    </row>
    <row r="3220" spans="1:9" ht="12.75" x14ac:dyDescent="0.2">
      <c r="A3220" s="160"/>
      <c r="B3220" s="258"/>
      <c r="C3220" s="138" t="s">
        <v>505</v>
      </c>
      <c r="D3220" s="138">
        <f t="shared" si="1199"/>
        <v>0</v>
      </c>
      <c r="E3220" s="113">
        <v>0</v>
      </c>
      <c r="F3220" s="113">
        <v>0</v>
      </c>
      <c r="G3220" s="113">
        <v>0</v>
      </c>
      <c r="H3220" s="113">
        <v>0</v>
      </c>
      <c r="I3220" s="3"/>
    </row>
    <row r="3221" spans="1:9" ht="12.75" x14ac:dyDescent="0.2">
      <c r="A3221" s="160"/>
      <c r="B3221" s="258"/>
      <c r="C3221" s="138" t="s">
        <v>506</v>
      </c>
      <c r="D3221" s="138">
        <f t="shared" si="1199"/>
        <v>0</v>
      </c>
      <c r="E3221" s="113">
        <v>0</v>
      </c>
      <c r="F3221" s="113">
        <v>0</v>
      </c>
      <c r="G3221" s="113">
        <v>0</v>
      </c>
      <c r="H3221" s="113">
        <v>0</v>
      </c>
      <c r="I3221" s="3"/>
    </row>
    <row r="3222" spans="1:9" ht="12.75" x14ac:dyDescent="0.2">
      <c r="A3222" s="160"/>
      <c r="B3222" s="258"/>
      <c r="C3222" s="138" t="s">
        <v>507</v>
      </c>
      <c r="D3222" s="138">
        <f t="shared" si="1199"/>
        <v>0</v>
      </c>
      <c r="E3222" s="113">
        <v>0</v>
      </c>
      <c r="F3222" s="113">
        <v>0</v>
      </c>
      <c r="G3222" s="113">
        <v>0</v>
      </c>
      <c r="H3222" s="113">
        <v>0</v>
      </c>
      <c r="I3222" s="3"/>
    </row>
    <row r="3223" spans="1:9" ht="39" customHeight="1" x14ac:dyDescent="0.2">
      <c r="A3223" s="160" t="s">
        <v>285</v>
      </c>
      <c r="B3223" s="258" t="s">
        <v>286</v>
      </c>
      <c r="C3223" s="138" t="s">
        <v>502</v>
      </c>
      <c r="D3223" s="10">
        <f>D3224+D3225+D3226+D3227+D3228</f>
        <v>100</v>
      </c>
      <c r="E3223" s="10">
        <f>E3224+E3225+E3226+E3227+E3228</f>
        <v>0</v>
      </c>
      <c r="F3223" s="10">
        <f>F3224+F3225+F3226+F3227+F3228</f>
        <v>0</v>
      </c>
      <c r="G3223" s="10">
        <f>G3224+G3225+G3226+G3227+G3228</f>
        <v>0</v>
      </c>
      <c r="H3223" s="10">
        <f>H3224+H3225+H3226+H3227+H3228</f>
        <v>100</v>
      </c>
      <c r="I3223" s="3"/>
    </row>
    <row r="3224" spans="1:9" ht="12.75" x14ac:dyDescent="0.2">
      <c r="A3224" s="160"/>
      <c r="B3224" s="258"/>
      <c r="C3224" s="138" t="s">
        <v>503</v>
      </c>
      <c r="D3224" s="138">
        <f>E3224+F3224+G3224+H3224</f>
        <v>100</v>
      </c>
      <c r="E3224" s="113">
        <v>0</v>
      </c>
      <c r="F3224" s="113">
        <v>0</v>
      </c>
      <c r="G3224" s="113">
        <v>0</v>
      </c>
      <c r="H3224" s="138">
        <v>100</v>
      </c>
      <c r="I3224" s="3"/>
    </row>
    <row r="3225" spans="1:9" ht="12.75" x14ac:dyDescent="0.2">
      <c r="A3225" s="160"/>
      <c r="B3225" s="258"/>
      <c r="C3225" s="138" t="s">
        <v>504</v>
      </c>
      <c r="D3225" s="138">
        <f t="shared" si="1199"/>
        <v>0</v>
      </c>
      <c r="E3225" s="113">
        <v>0</v>
      </c>
      <c r="F3225" s="113">
        <v>0</v>
      </c>
      <c r="G3225" s="113">
        <v>0</v>
      </c>
      <c r="H3225" s="113">
        <v>0</v>
      </c>
      <c r="I3225" s="3"/>
    </row>
    <row r="3226" spans="1:9" ht="12.75" x14ac:dyDescent="0.2">
      <c r="A3226" s="160"/>
      <c r="B3226" s="258"/>
      <c r="C3226" s="138" t="s">
        <v>505</v>
      </c>
      <c r="D3226" s="138">
        <f t="shared" si="1199"/>
        <v>0</v>
      </c>
      <c r="E3226" s="113">
        <v>0</v>
      </c>
      <c r="F3226" s="113">
        <v>0</v>
      </c>
      <c r="G3226" s="113">
        <v>0</v>
      </c>
      <c r="H3226" s="113">
        <v>0</v>
      </c>
      <c r="I3226" s="3"/>
    </row>
    <row r="3227" spans="1:9" ht="12.75" x14ac:dyDescent="0.2">
      <c r="A3227" s="160"/>
      <c r="B3227" s="258"/>
      <c r="C3227" s="138" t="s">
        <v>506</v>
      </c>
      <c r="D3227" s="138">
        <f t="shared" si="1199"/>
        <v>0</v>
      </c>
      <c r="E3227" s="113">
        <v>0</v>
      </c>
      <c r="F3227" s="113">
        <v>0</v>
      </c>
      <c r="G3227" s="113">
        <v>0</v>
      </c>
      <c r="H3227" s="113">
        <v>0</v>
      </c>
      <c r="I3227" s="3"/>
    </row>
    <row r="3228" spans="1:9" ht="12.75" x14ac:dyDescent="0.2">
      <c r="A3228" s="160"/>
      <c r="B3228" s="258"/>
      <c r="C3228" s="138" t="s">
        <v>507</v>
      </c>
      <c r="D3228" s="138">
        <f t="shared" si="1199"/>
        <v>0</v>
      </c>
      <c r="E3228" s="113">
        <v>0</v>
      </c>
      <c r="F3228" s="113">
        <v>0</v>
      </c>
      <c r="G3228" s="113">
        <v>0</v>
      </c>
      <c r="H3228" s="113">
        <v>0</v>
      </c>
      <c r="I3228" s="3"/>
    </row>
    <row r="3229" spans="1:9" ht="39.75" customHeight="1" x14ac:dyDescent="0.2">
      <c r="A3229" s="160" t="s">
        <v>287</v>
      </c>
      <c r="B3229" s="258" t="s">
        <v>288</v>
      </c>
      <c r="C3229" s="138" t="s">
        <v>502</v>
      </c>
      <c r="D3229" s="10">
        <f>D3230+D3231+D3232+D3233+D3234</f>
        <v>100</v>
      </c>
      <c r="E3229" s="10">
        <f>E3230+E3231+E3232+E3233+E3234</f>
        <v>0</v>
      </c>
      <c r="F3229" s="10">
        <f>F3230+F3231+F3232+F3233+F3234</f>
        <v>0</v>
      </c>
      <c r="G3229" s="10">
        <f>G3230+G3231+G3232+G3233+G3234</f>
        <v>0</v>
      </c>
      <c r="H3229" s="10">
        <f>H3230+H3231+H3232+H3233+H3234</f>
        <v>100</v>
      </c>
      <c r="I3229" s="3"/>
    </row>
    <row r="3230" spans="1:9" ht="12.75" x14ac:dyDescent="0.2">
      <c r="A3230" s="160"/>
      <c r="B3230" s="258"/>
      <c r="C3230" s="138" t="s">
        <v>503</v>
      </c>
      <c r="D3230" s="138">
        <f>E3230+F3230+G3230+H3230</f>
        <v>100</v>
      </c>
      <c r="E3230" s="113">
        <v>0</v>
      </c>
      <c r="F3230" s="113">
        <v>0</v>
      </c>
      <c r="G3230" s="113">
        <v>0</v>
      </c>
      <c r="H3230" s="138">
        <v>100</v>
      </c>
      <c r="I3230" s="3"/>
    </row>
    <row r="3231" spans="1:9" ht="12.75" x14ac:dyDescent="0.2">
      <c r="A3231" s="160"/>
      <c r="B3231" s="258"/>
      <c r="C3231" s="138" t="s">
        <v>504</v>
      </c>
      <c r="D3231" s="138">
        <f t="shared" si="1199"/>
        <v>0</v>
      </c>
      <c r="E3231" s="113">
        <v>0</v>
      </c>
      <c r="F3231" s="113">
        <v>0</v>
      </c>
      <c r="G3231" s="113">
        <v>0</v>
      </c>
      <c r="H3231" s="113">
        <v>0</v>
      </c>
      <c r="I3231" s="3"/>
    </row>
    <row r="3232" spans="1:9" ht="12.75" x14ac:dyDescent="0.2">
      <c r="A3232" s="160"/>
      <c r="B3232" s="258"/>
      <c r="C3232" s="138" t="s">
        <v>505</v>
      </c>
      <c r="D3232" s="138">
        <f t="shared" si="1199"/>
        <v>0</v>
      </c>
      <c r="E3232" s="113">
        <v>0</v>
      </c>
      <c r="F3232" s="113">
        <v>0</v>
      </c>
      <c r="G3232" s="113">
        <v>0</v>
      </c>
      <c r="H3232" s="113">
        <v>0</v>
      </c>
      <c r="I3232" s="3"/>
    </row>
    <row r="3233" spans="1:9" ht="12.75" x14ac:dyDescent="0.2">
      <c r="A3233" s="160"/>
      <c r="B3233" s="258"/>
      <c r="C3233" s="138" t="s">
        <v>506</v>
      </c>
      <c r="D3233" s="138">
        <f t="shared" si="1199"/>
        <v>0</v>
      </c>
      <c r="E3233" s="113">
        <v>0</v>
      </c>
      <c r="F3233" s="113">
        <v>0</v>
      </c>
      <c r="G3233" s="113">
        <v>0</v>
      </c>
      <c r="H3233" s="113">
        <v>0</v>
      </c>
      <c r="I3233" s="3"/>
    </row>
    <row r="3234" spans="1:9" ht="12.75" x14ac:dyDescent="0.2">
      <c r="A3234" s="160"/>
      <c r="B3234" s="258"/>
      <c r="C3234" s="138" t="s">
        <v>507</v>
      </c>
      <c r="D3234" s="138">
        <f t="shared" si="1199"/>
        <v>0</v>
      </c>
      <c r="E3234" s="113">
        <v>0</v>
      </c>
      <c r="F3234" s="113">
        <v>0</v>
      </c>
      <c r="G3234" s="113">
        <v>0</v>
      </c>
      <c r="H3234" s="113">
        <v>0</v>
      </c>
      <c r="I3234" s="3"/>
    </row>
    <row r="3235" spans="1:9" ht="12.75" x14ac:dyDescent="0.2">
      <c r="A3235" s="160" t="s">
        <v>289</v>
      </c>
      <c r="B3235" s="258" t="s">
        <v>290</v>
      </c>
      <c r="C3235" s="138" t="s">
        <v>502</v>
      </c>
      <c r="D3235" s="10">
        <f>D3236+D3237+D3238+D3239+D3240</f>
        <v>100</v>
      </c>
      <c r="E3235" s="10">
        <f>E3236+E3237+E3238+E3239+E3240</f>
        <v>0</v>
      </c>
      <c r="F3235" s="10">
        <f>F3236+F3237+F3238+F3239+F3240</f>
        <v>0</v>
      </c>
      <c r="G3235" s="10">
        <f>G3236+G3237+G3238+G3239+G3240</f>
        <v>0</v>
      </c>
      <c r="H3235" s="10">
        <f>H3236+H3237+H3238+H3239+H3240</f>
        <v>100</v>
      </c>
      <c r="I3235" s="3"/>
    </row>
    <row r="3236" spans="1:9" ht="12.75" x14ac:dyDescent="0.2">
      <c r="A3236" s="160"/>
      <c r="B3236" s="258"/>
      <c r="C3236" s="138" t="s">
        <v>503</v>
      </c>
      <c r="D3236" s="138">
        <f>E3236+F3236+G3236+H3236</f>
        <v>100</v>
      </c>
      <c r="E3236" s="113">
        <v>0</v>
      </c>
      <c r="F3236" s="113">
        <v>0</v>
      </c>
      <c r="G3236" s="113">
        <v>0</v>
      </c>
      <c r="H3236" s="138">
        <v>100</v>
      </c>
      <c r="I3236" s="3"/>
    </row>
    <row r="3237" spans="1:9" ht="12.75" x14ac:dyDescent="0.2">
      <c r="A3237" s="160"/>
      <c r="B3237" s="258"/>
      <c r="C3237" s="138" t="s">
        <v>504</v>
      </c>
      <c r="D3237" s="138">
        <f t="shared" si="1199"/>
        <v>0</v>
      </c>
      <c r="E3237" s="113">
        <v>0</v>
      </c>
      <c r="F3237" s="113">
        <v>0</v>
      </c>
      <c r="G3237" s="113">
        <v>0</v>
      </c>
      <c r="H3237" s="113">
        <v>0</v>
      </c>
      <c r="I3237" s="3"/>
    </row>
    <row r="3238" spans="1:9" ht="12.75" x14ac:dyDescent="0.2">
      <c r="A3238" s="160"/>
      <c r="B3238" s="258"/>
      <c r="C3238" s="138" t="s">
        <v>505</v>
      </c>
      <c r="D3238" s="138">
        <f t="shared" si="1199"/>
        <v>0</v>
      </c>
      <c r="E3238" s="113">
        <v>0</v>
      </c>
      <c r="F3238" s="113">
        <v>0</v>
      </c>
      <c r="G3238" s="113">
        <v>0</v>
      </c>
      <c r="H3238" s="113">
        <v>0</v>
      </c>
      <c r="I3238" s="3"/>
    </row>
    <row r="3239" spans="1:9" ht="12.75" x14ac:dyDescent="0.2">
      <c r="A3239" s="160"/>
      <c r="B3239" s="258"/>
      <c r="C3239" s="138" t="s">
        <v>506</v>
      </c>
      <c r="D3239" s="138">
        <f t="shared" si="1199"/>
        <v>0</v>
      </c>
      <c r="E3239" s="113">
        <v>0</v>
      </c>
      <c r="F3239" s="113">
        <v>0</v>
      </c>
      <c r="G3239" s="113">
        <v>0</v>
      </c>
      <c r="H3239" s="113">
        <v>0</v>
      </c>
      <c r="I3239" s="3"/>
    </row>
    <row r="3240" spans="1:9" ht="52.9" customHeight="1" x14ac:dyDescent="0.2">
      <c r="A3240" s="160"/>
      <c r="B3240" s="258"/>
      <c r="C3240" s="138" t="s">
        <v>507</v>
      </c>
      <c r="D3240" s="138">
        <v>0</v>
      </c>
      <c r="E3240" s="138">
        <v>0</v>
      </c>
      <c r="F3240" s="138">
        <v>0</v>
      </c>
      <c r="G3240" s="138">
        <v>0</v>
      </c>
      <c r="H3240" s="138">
        <v>0</v>
      </c>
      <c r="I3240" s="3"/>
    </row>
    <row r="3241" spans="1:9" ht="32.25" customHeight="1" x14ac:dyDescent="0.2">
      <c r="A3241" s="160" t="s">
        <v>291</v>
      </c>
      <c r="B3241" s="258" t="s">
        <v>292</v>
      </c>
      <c r="C3241" s="138" t="s">
        <v>502</v>
      </c>
      <c r="D3241" s="10">
        <f>D3242+D3243+D3244+D3245+D3246</f>
        <v>100</v>
      </c>
      <c r="E3241" s="10">
        <f>E3242+E3243+E3244+E3245+E3246</f>
        <v>0</v>
      </c>
      <c r="F3241" s="10">
        <f>F3242+F3243+F3244+F3245+F3246</f>
        <v>0</v>
      </c>
      <c r="G3241" s="10">
        <f>G3242+G3243+G3244+G3245+G3246</f>
        <v>0</v>
      </c>
      <c r="H3241" s="10">
        <f>H3242+H3243+H3244+H3245+H3246</f>
        <v>100</v>
      </c>
      <c r="I3241" s="3"/>
    </row>
    <row r="3242" spans="1:9" ht="12.75" x14ac:dyDescent="0.2">
      <c r="A3242" s="160"/>
      <c r="B3242" s="258"/>
      <c r="C3242" s="138" t="s">
        <v>503</v>
      </c>
      <c r="D3242" s="138">
        <f>E3242+F3242+G3242+H3242</f>
        <v>100</v>
      </c>
      <c r="E3242" s="113">
        <v>0</v>
      </c>
      <c r="F3242" s="113">
        <v>0</v>
      </c>
      <c r="G3242" s="113">
        <v>0</v>
      </c>
      <c r="H3242" s="138">
        <v>100</v>
      </c>
      <c r="I3242" s="3"/>
    </row>
    <row r="3243" spans="1:9" ht="12.75" x14ac:dyDescent="0.2">
      <c r="A3243" s="160"/>
      <c r="B3243" s="258"/>
      <c r="C3243" s="138" t="s">
        <v>504</v>
      </c>
      <c r="D3243" s="138">
        <f t="shared" si="1199"/>
        <v>0</v>
      </c>
      <c r="E3243" s="113">
        <v>0</v>
      </c>
      <c r="F3243" s="113">
        <v>0</v>
      </c>
      <c r="G3243" s="113">
        <v>0</v>
      </c>
      <c r="H3243" s="113">
        <v>0</v>
      </c>
      <c r="I3243" s="3"/>
    </row>
    <row r="3244" spans="1:9" ht="12.75" x14ac:dyDescent="0.2">
      <c r="A3244" s="160"/>
      <c r="B3244" s="258"/>
      <c r="C3244" s="138" t="s">
        <v>505</v>
      </c>
      <c r="D3244" s="138">
        <f t="shared" si="1199"/>
        <v>0</v>
      </c>
      <c r="E3244" s="113">
        <v>0</v>
      </c>
      <c r="F3244" s="113">
        <v>0</v>
      </c>
      <c r="G3244" s="113">
        <v>0</v>
      </c>
      <c r="H3244" s="113">
        <v>0</v>
      </c>
      <c r="I3244" s="3"/>
    </row>
    <row r="3245" spans="1:9" ht="12.75" x14ac:dyDescent="0.2">
      <c r="A3245" s="160"/>
      <c r="B3245" s="258"/>
      <c r="C3245" s="138" t="s">
        <v>506</v>
      </c>
      <c r="D3245" s="138">
        <f t="shared" si="1199"/>
        <v>0</v>
      </c>
      <c r="E3245" s="113">
        <v>0</v>
      </c>
      <c r="F3245" s="113">
        <v>0</v>
      </c>
      <c r="G3245" s="113">
        <v>0</v>
      </c>
      <c r="H3245" s="113">
        <v>0</v>
      </c>
      <c r="I3245" s="3"/>
    </row>
    <row r="3246" spans="1:9" ht="12.75" x14ac:dyDescent="0.2">
      <c r="A3246" s="160"/>
      <c r="B3246" s="258"/>
      <c r="C3246" s="138" t="s">
        <v>507</v>
      </c>
      <c r="D3246" s="138">
        <f t="shared" ref="D3246:D3258" si="1200">E3246+F3246+G3246+H3246</f>
        <v>0</v>
      </c>
      <c r="E3246" s="113">
        <v>0</v>
      </c>
      <c r="F3246" s="113">
        <v>0</v>
      </c>
      <c r="G3246" s="113">
        <v>0</v>
      </c>
      <c r="H3246" s="113">
        <v>0</v>
      </c>
      <c r="I3246" s="3"/>
    </row>
    <row r="3247" spans="1:9" ht="37.5" customHeight="1" x14ac:dyDescent="0.2">
      <c r="A3247" s="160" t="s">
        <v>293</v>
      </c>
      <c r="B3247" s="258" t="s">
        <v>294</v>
      </c>
      <c r="C3247" s="138" t="s">
        <v>502</v>
      </c>
      <c r="D3247" s="10">
        <f>D3248+D3249+D3250+D3251+D3252</f>
        <v>100</v>
      </c>
      <c r="E3247" s="10">
        <f>E3248+E3249+E3250+E3251+E3252</f>
        <v>0</v>
      </c>
      <c r="F3247" s="10">
        <f>F3248+F3249+F3250+F3251+F3252</f>
        <v>0</v>
      </c>
      <c r="G3247" s="10">
        <f>G3248+G3249+G3250+G3251+G3252</f>
        <v>0</v>
      </c>
      <c r="H3247" s="10">
        <f>H3248+H3249+H3250+H3251+H3252</f>
        <v>100</v>
      </c>
      <c r="I3247" s="3"/>
    </row>
    <row r="3248" spans="1:9" ht="12.75" x14ac:dyDescent="0.2">
      <c r="A3248" s="160"/>
      <c r="B3248" s="258"/>
      <c r="C3248" s="138" t="s">
        <v>503</v>
      </c>
      <c r="D3248" s="138">
        <f>E3248+F3248+G3248+H3248</f>
        <v>100</v>
      </c>
      <c r="E3248" s="113">
        <v>0</v>
      </c>
      <c r="F3248" s="113">
        <v>0</v>
      </c>
      <c r="G3248" s="113">
        <v>0</v>
      </c>
      <c r="H3248" s="138">
        <v>100</v>
      </c>
      <c r="I3248" s="3"/>
    </row>
    <row r="3249" spans="1:9" ht="12.75" x14ac:dyDescent="0.2">
      <c r="A3249" s="160"/>
      <c r="B3249" s="258"/>
      <c r="C3249" s="138" t="s">
        <v>504</v>
      </c>
      <c r="D3249" s="138">
        <f t="shared" si="1200"/>
        <v>0</v>
      </c>
      <c r="E3249" s="113">
        <v>0</v>
      </c>
      <c r="F3249" s="113">
        <v>0</v>
      </c>
      <c r="G3249" s="113">
        <v>0</v>
      </c>
      <c r="H3249" s="113">
        <v>0</v>
      </c>
      <c r="I3249" s="3"/>
    </row>
    <row r="3250" spans="1:9" ht="12.75" x14ac:dyDescent="0.2">
      <c r="A3250" s="160"/>
      <c r="B3250" s="258"/>
      <c r="C3250" s="138" t="s">
        <v>505</v>
      </c>
      <c r="D3250" s="138">
        <f t="shared" si="1200"/>
        <v>0</v>
      </c>
      <c r="E3250" s="113">
        <v>0</v>
      </c>
      <c r="F3250" s="113">
        <v>0</v>
      </c>
      <c r="G3250" s="113">
        <v>0</v>
      </c>
      <c r="H3250" s="113">
        <v>0</v>
      </c>
      <c r="I3250" s="3"/>
    </row>
    <row r="3251" spans="1:9" ht="12.75" x14ac:dyDescent="0.2">
      <c r="A3251" s="160"/>
      <c r="B3251" s="258"/>
      <c r="C3251" s="138" t="s">
        <v>506</v>
      </c>
      <c r="D3251" s="138">
        <f t="shared" si="1200"/>
        <v>0</v>
      </c>
      <c r="E3251" s="113">
        <v>0</v>
      </c>
      <c r="F3251" s="113">
        <v>0</v>
      </c>
      <c r="G3251" s="113">
        <v>0</v>
      </c>
      <c r="H3251" s="113">
        <v>0</v>
      </c>
      <c r="I3251" s="3"/>
    </row>
    <row r="3252" spans="1:9" ht="12.75" x14ac:dyDescent="0.2">
      <c r="A3252" s="160"/>
      <c r="B3252" s="258"/>
      <c r="C3252" s="138" t="s">
        <v>507</v>
      </c>
      <c r="D3252" s="138">
        <f t="shared" si="1200"/>
        <v>0</v>
      </c>
      <c r="E3252" s="113">
        <v>0</v>
      </c>
      <c r="F3252" s="113">
        <v>0</v>
      </c>
      <c r="G3252" s="113">
        <v>0</v>
      </c>
      <c r="H3252" s="113">
        <v>0</v>
      </c>
      <c r="I3252" s="3"/>
    </row>
    <row r="3253" spans="1:9" ht="12.75" x14ac:dyDescent="0.2">
      <c r="A3253" s="160" t="s">
        <v>295</v>
      </c>
      <c r="B3253" s="258" t="s">
        <v>296</v>
      </c>
      <c r="C3253" s="138" t="s">
        <v>502</v>
      </c>
      <c r="D3253" s="10">
        <f>D3254+D3255+D3256+D3257+D3258</f>
        <v>100</v>
      </c>
      <c r="E3253" s="10">
        <f>E3254+E3255+E3256+E3257+E3258</f>
        <v>0</v>
      </c>
      <c r="F3253" s="10">
        <f>F3254+F3255+F3256+F3257+F3258</f>
        <v>100</v>
      </c>
      <c r="G3253" s="10">
        <f>G3254+G3255+G3256+G3257+G3258</f>
        <v>0</v>
      </c>
      <c r="H3253" s="10">
        <f>H3254+H3255+H3256+H3257+H3258</f>
        <v>0</v>
      </c>
      <c r="I3253" s="3"/>
    </row>
    <row r="3254" spans="1:9" ht="12.75" x14ac:dyDescent="0.2">
      <c r="A3254" s="160"/>
      <c r="B3254" s="258"/>
      <c r="C3254" s="138" t="s">
        <v>503</v>
      </c>
      <c r="D3254" s="138">
        <f>E3254+F3254+G3254+H3254</f>
        <v>100</v>
      </c>
      <c r="E3254" s="113">
        <v>0</v>
      </c>
      <c r="F3254" s="138">
        <v>100</v>
      </c>
      <c r="G3254" s="113">
        <v>0</v>
      </c>
      <c r="H3254" s="113">
        <v>0</v>
      </c>
      <c r="I3254" s="3"/>
    </row>
    <row r="3255" spans="1:9" ht="12.75" x14ac:dyDescent="0.2">
      <c r="A3255" s="160"/>
      <c r="B3255" s="258"/>
      <c r="C3255" s="138" t="s">
        <v>504</v>
      </c>
      <c r="D3255" s="138">
        <f t="shared" si="1200"/>
        <v>0</v>
      </c>
      <c r="E3255" s="113">
        <v>0</v>
      </c>
      <c r="F3255" s="113">
        <v>0</v>
      </c>
      <c r="G3255" s="113">
        <v>0</v>
      </c>
      <c r="H3255" s="113">
        <v>0</v>
      </c>
      <c r="I3255" s="3"/>
    </row>
    <row r="3256" spans="1:9" ht="12.75" x14ac:dyDescent="0.2">
      <c r="A3256" s="160"/>
      <c r="B3256" s="258"/>
      <c r="C3256" s="138" t="s">
        <v>505</v>
      </c>
      <c r="D3256" s="138">
        <f t="shared" si="1200"/>
        <v>0</v>
      </c>
      <c r="E3256" s="113">
        <v>0</v>
      </c>
      <c r="F3256" s="113">
        <v>0</v>
      </c>
      <c r="G3256" s="113">
        <v>0</v>
      </c>
      <c r="H3256" s="113">
        <v>0</v>
      </c>
      <c r="I3256" s="3"/>
    </row>
    <row r="3257" spans="1:9" ht="12.75" x14ac:dyDescent="0.2">
      <c r="A3257" s="160"/>
      <c r="B3257" s="258"/>
      <c r="C3257" s="138" t="s">
        <v>506</v>
      </c>
      <c r="D3257" s="138">
        <f t="shared" si="1200"/>
        <v>0</v>
      </c>
      <c r="E3257" s="113">
        <v>0</v>
      </c>
      <c r="F3257" s="113">
        <v>0</v>
      </c>
      <c r="G3257" s="113">
        <v>0</v>
      </c>
      <c r="H3257" s="113">
        <v>0</v>
      </c>
      <c r="I3257" s="3"/>
    </row>
    <row r="3258" spans="1:9" ht="12.75" x14ac:dyDescent="0.2">
      <c r="A3258" s="160"/>
      <c r="B3258" s="258"/>
      <c r="C3258" s="138" t="s">
        <v>507</v>
      </c>
      <c r="D3258" s="138">
        <f t="shared" si="1200"/>
        <v>0</v>
      </c>
      <c r="E3258" s="113">
        <v>0</v>
      </c>
      <c r="F3258" s="113">
        <v>0</v>
      </c>
      <c r="G3258" s="113">
        <v>0</v>
      </c>
      <c r="H3258" s="113">
        <v>0</v>
      </c>
      <c r="I3258" s="3"/>
    </row>
    <row r="3259" spans="1:9" ht="63" customHeight="1" x14ac:dyDescent="0.2">
      <c r="A3259" s="160" t="s">
        <v>962</v>
      </c>
      <c r="B3259" s="184" t="s">
        <v>963</v>
      </c>
      <c r="C3259" s="10" t="s">
        <v>502</v>
      </c>
      <c r="D3259" s="10">
        <f>D3260+D3261+D3262+D3263+D3264</f>
        <v>100</v>
      </c>
      <c r="E3259" s="138">
        <v>0</v>
      </c>
      <c r="F3259" s="10">
        <f>F3260+F3261+F3262+F3263+F3264</f>
        <v>100</v>
      </c>
      <c r="G3259" s="138">
        <v>0</v>
      </c>
      <c r="H3259" s="138">
        <v>0</v>
      </c>
      <c r="I3259" s="3"/>
    </row>
    <row r="3260" spans="1:9" ht="12.75" x14ac:dyDescent="0.2">
      <c r="A3260" s="160"/>
      <c r="B3260" s="185"/>
      <c r="C3260" s="138" t="s">
        <v>503</v>
      </c>
      <c r="D3260" s="138">
        <f>E3260+F3260+G3260+H3260</f>
        <v>0</v>
      </c>
      <c r="E3260" s="113">
        <v>0</v>
      </c>
      <c r="F3260" s="138">
        <v>0</v>
      </c>
      <c r="G3260" s="113">
        <v>0</v>
      </c>
      <c r="H3260" s="113">
        <v>0</v>
      </c>
      <c r="I3260" s="3"/>
    </row>
    <row r="3261" spans="1:9" ht="12.75" x14ac:dyDescent="0.2">
      <c r="A3261" s="160"/>
      <c r="B3261" s="185"/>
      <c r="C3261" s="138" t="s">
        <v>504</v>
      </c>
      <c r="D3261" s="138">
        <f>E3261+F3261+G3261+H3261</f>
        <v>100</v>
      </c>
      <c r="E3261" s="113">
        <v>0</v>
      </c>
      <c r="F3261" s="138">
        <v>100</v>
      </c>
      <c r="G3261" s="113">
        <v>0</v>
      </c>
      <c r="H3261" s="113">
        <v>0</v>
      </c>
      <c r="I3261" s="3"/>
    </row>
    <row r="3262" spans="1:9" ht="12.75" x14ac:dyDescent="0.2">
      <c r="A3262" s="160"/>
      <c r="B3262" s="185"/>
      <c r="C3262" s="138" t="s">
        <v>505</v>
      </c>
      <c r="D3262" s="138">
        <f>E3262+F3262+G3262+H3262</f>
        <v>0</v>
      </c>
      <c r="E3262" s="113">
        <v>0</v>
      </c>
      <c r="F3262" s="138">
        <v>0</v>
      </c>
      <c r="G3262" s="113">
        <v>0</v>
      </c>
      <c r="H3262" s="113">
        <v>0</v>
      </c>
      <c r="I3262" s="3"/>
    </row>
    <row r="3263" spans="1:9" ht="12.75" x14ac:dyDescent="0.2">
      <c r="A3263" s="160"/>
      <c r="B3263" s="185"/>
      <c r="C3263" s="138" t="s">
        <v>506</v>
      </c>
      <c r="D3263" s="138">
        <f>E3263+F3263+G3263+H3263</f>
        <v>0</v>
      </c>
      <c r="E3263" s="113">
        <v>0</v>
      </c>
      <c r="F3263" s="138">
        <v>0</v>
      </c>
      <c r="G3263" s="113">
        <v>0</v>
      </c>
      <c r="H3263" s="113">
        <v>0</v>
      </c>
      <c r="I3263" s="3"/>
    </row>
    <row r="3264" spans="1:9" ht="12.75" x14ac:dyDescent="0.2">
      <c r="A3264" s="160"/>
      <c r="B3264" s="186"/>
      <c r="C3264" s="138" t="s">
        <v>507</v>
      </c>
      <c r="D3264" s="138">
        <f>E3264+F3264+G3264+H3264</f>
        <v>0</v>
      </c>
      <c r="E3264" s="113">
        <v>0</v>
      </c>
      <c r="F3264" s="113">
        <v>0</v>
      </c>
      <c r="G3264" s="113">
        <v>0</v>
      </c>
      <c r="H3264" s="113">
        <v>0</v>
      </c>
      <c r="I3264" s="3"/>
    </row>
    <row r="3265" spans="1:9" ht="12.75" x14ac:dyDescent="0.2">
      <c r="A3265" s="175" t="s">
        <v>1160</v>
      </c>
      <c r="B3265" s="184" t="s">
        <v>1176</v>
      </c>
      <c r="C3265" s="10" t="s">
        <v>502</v>
      </c>
      <c r="D3265" s="10">
        <f>D3266+D3267+D3268+D3269+D3270</f>
        <v>1176.9000000000001</v>
      </c>
      <c r="E3265" s="138">
        <v>0</v>
      </c>
      <c r="F3265" s="10">
        <f>F3266+F3267+F3268+F3269+F3270</f>
        <v>1176.9000000000001</v>
      </c>
      <c r="G3265" s="138">
        <v>0</v>
      </c>
      <c r="H3265" s="138">
        <v>0</v>
      </c>
      <c r="I3265" s="3"/>
    </row>
    <row r="3266" spans="1:9" ht="12.75" x14ac:dyDescent="0.2">
      <c r="A3266" s="176"/>
      <c r="B3266" s="185"/>
      <c r="C3266" s="138" t="s">
        <v>503</v>
      </c>
      <c r="D3266" s="138">
        <f>E3266+F3266+G3266+H3266</f>
        <v>0</v>
      </c>
      <c r="E3266" s="113">
        <v>0</v>
      </c>
      <c r="F3266" s="138">
        <v>0</v>
      </c>
      <c r="G3266" s="113">
        <v>0</v>
      </c>
      <c r="H3266" s="113">
        <v>0</v>
      </c>
      <c r="I3266" s="3"/>
    </row>
    <row r="3267" spans="1:9" ht="12.75" x14ac:dyDescent="0.2">
      <c r="A3267" s="176"/>
      <c r="B3267" s="185"/>
      <c r="C3267" s="138" t="s">
        <v>504</v>
      </c>
      <c r="D3267" s="138">
        <f>E3267+F3267+G3267+H3267</f>
        <v>0</v>
      </c>
      <c r="E3267" s="113">
        <v>0</v>
      </c>
      <c r="F3267" s="138">
        <v>0</v>
      </c>
      <c r="G3267" s="113">
        <v>0</v>
      </c>
      <c r="H3267" s="113">
        <v>0</v>
      </c>
      <c r="I3267" s="3"/>
    </row>
    <row r="3268" spans="1:9" ht="12.75" x14ac:dyDescent="0.2">
      <c r="A3268" s="176"/>
      <c r="B3268" s="185"/>
      <c r="C3268" s="138" t="s">
        <v>505</v>
      </c>
      <c r="D3268" s="138">
        <f>E3268+F3268+G3268+H3268</f>
        <v>1176.9000000000001</v>
      </c>
      <c r="E3268" s="113">
        <v>0</v>
      </c>
      <c r="F3268" s="138">
        <v>1176.9000000000001</v>
      </c>
      <c r="G3268" s="113">
        <v>0</v>
      </c>
      <c r="H3268" s="113">
        <v>0</v>
      </c>
      <c r="I3268" s="3"/>
    </row>
    <row r="3269" spans="1:9" ht="12.75" x14ac:dyDescent="0.2">
      <c r="A3269" s="176"/>
      <c r="B3269" s="185"/>
      <c r="C3269" s="138" t="s">
        <v>506</v>
      </c>
      <c r="D3269" s="138">
        <f>E3269+F3269+G3269+H3269</f>
        <v>0</v>
      </c>
      <c r="E3269" s="113">
        <v>0</v>
      </c>
      <c r="F3269" s="138">
        <v>0</v>
      </c>
      <c r="G3269" s="113">
        <v>0</v>
      </c>
      <c r="H3269" s="113">
        <v>0</v>
      </c>
      <c r="I3269" s="3"/>
    </row>
    <row r="3270" spans="1:9" ht="12.75" x14ac:dyDescent="0.2">
      <c r="A3270" s="183"/>
      <c r="B3270" s="186"/>
      <c r="C3270" s="138" t="s">
        <v>507</v>
      </c>
      <c r="D3270" s="138">
        <f>E3270+F3270+G3270+H3270</f>
        <v>0</v>
      </c>
      <c r="E3270" s="113">
        <v>0</v>
      </c>
      <c r="F3270" s="113">
        <v>0</v>
      </c>
      <c r="G3270" s="113">
        <v>0</v>
      </c>
      <c r="H3270" s="113">
        <v>0</v>
      </c>
      <c r="I3270" s="3"/>
    </row>
    <row r="3271" spans="1:9" ht="53.25" customHeight="1" x14ac:dyDescent="0.2">
      <c r="A3271" s="175" t="s">
        <v>1177</v>
      </c>
      <c r="B3271" s="184" t="s">
        <v>1391</v>
      </c>
      <c r="C3271" s="10" t="s">
        <v>502</v>
      </c>
      <c r="D3271" s="86">
        <f>D3272+D3273+D3274+D3275+D3276</f>
        <v>244.83207999999999</v>
      </c>
      <c r="E3271" s="22">
        <v>0</v>
      </c>
      <c r="F3271" s="86">
        <f>F3272+F3273+F3274+F3275+F3276</f>
        <v>244.83207999999999</v>
      </c>
      <c r="G3271" s="22">
        <v>0</v>
      </c>
      <c r="H3271" s="22">
        <v>0</v>
      </c>
      <c r="I3271" s="3"/>
    </row>
    <row r="3272" spans="1:9" ht="12.75" x14ac:dyDescent="0.2">
      <c r="A3272" s="176"/>
      <c r="B3272" s="185"/>
      <c r="C3272" s="138" t="s">
        <v>503</v>
      </c>
      <c r="D3272" s="22">
        <f>E3272+F3272+G3272+H3272</f>
        <v>0</v>
      </c>
      <c r="E3272" s="87">
        <v>0</v>
      </c>
      <c r="F3272" s="22">
        <v>0</v>
      </c>
      <c r="G3272" s="87">
        <v>0</v>
      </c>
      <c r="H3272" s="87">
        <v>0</v>
      </c>
      <c r="I3272" s="3"/>
    </row>
    <row r="3273" spans="1:9" ht="12.75" x14ac:dyDescent="0.2">
      <c r="A3273" s="176"/>
      <c r="B3273" s="185"/>
      <c r="C3273" s="138" t="s">
        <v>504</v>
      </c>
      <c r="D3273" s="22">
        <f>E3273+F3273+G3273+H3273</f>
        <v>0</v>
      </c>
      <c r="E3273" s="87">
        <v>0</v>
      </c>
      <c r="F3273" s="22">
        <v>0</v>
      </c>
      <c r="G3273" s="87">
        <v>0</v>
      </c>
      <c r="H3273" s="87">
        <v>0</v>
      </c>
      <c r="I3273" s="3"/>
    </row>
    <row r="3274" spans="1:9" ht="12.75" x14ac:dyDescent="0.2">
      <c r="A3274" s="176"/>
      <c r="B3274" s="185"/>
      <c r="C3274" s="138" t="s">
        <v>505</v>
      </c>
      <c r="D3274" s="22">
        <f>E3274+F3274+G3274+H3274</f>
        <v>244.83207999999999</v>
      </c>
      <c r="E3274" s="87">
        <v>0</v>
      </c>
      <c r="F3274" s="22">
        <v>244.83207999999999</v>
      </c>
      <c r="G3274" s="87">
        <v>0</v>
      </c>
      <c r="H3274" s="87">
        <v>0</v>
      </c>
      <c r="I3274" s="3"/>
    </row>
    <row r="3275" spans="1:9" ht="12.75" x14ac:dyDescent="0.2">
      <c r="A3275" s="176"/>
      <c r="B3275" s="185"/>
      <c r="C3275" s="138" t="s">
        <v>506</v>
      </c>
      <c r="D3275" s="22">
        <f>E3275+F3275+G3275+H3275</f>
        <v>0</v>
      </c>
      <c r="E3275" s="87">
        <v>0</v>
      </c>
      <c r="F3275" s="22">
        <v>0</v>
      </c>
      <c r="G3275" s="87">
        <v>0</v>
      </c>
      <c r="H3275" s="87">
        <v>0</v>
      </c>
      <c r="I3275" s="3"/>
    </row>
    <row r="3276" spans="1:9" ht="12.75" x14ac:dyDescent="0.2">
      <c r="A3276" s="183"/>
      <c r="B3276" s="186"/>
      <c r="C3276" s="138" t="s">
        <v>507</v>
      </c>
      <c r="D3276" s="22">
        <f>E3276+F3276+G3276+H3276</f>
        <v>0</v>
      </c>
      <c r="E3276" s="87">
        <v>0</v>
      </c>
      <c r="F3276" s="87">
        <v>0</v>
      </c>
      <c r="G3276" s="87">
        <v>0</v>
      </c>
      <c r="H3276" s="87">
        <v>0</v>
      </c>
      <c r="I3276" s="3"/>
    </row>
    <row r="3277" spans="1:9" s="20" customFormat="1" ht="27.75" customHeight="1" x14ac:dyDescent="0.25">
      <c r="A3277" s="1">
        <v>7</v>
      </c>
      <c r="B3277" s="256" t="s">
        <v>297</v>
      </c>
      <c r="C3277" s="256"/>
      <c r="D3277" s="256"/>
      <c r="E3277" s="256"/>
      <c r="F3277" s="256"/>
      <c r="G3277" s="256"/>
      <c r="H3277" s="17"/>
      <c r="I3277" s="15"/>
    </row>
    <row r="3278" spans="1:9" ht="12.75" x14ac:dyDescent="0.2">
      <c r="A3278" s="112" t="s">
        <v>446</v>
      </c>
      <c r="B3278" s="139" t="s">
        <v>498</v>
      </c>
      <c r="C3278" s="260" t="s">
        <v>499</v>
      </c>
      <c r="D3278" s="260"/>
      <c r="E3278" s="260"/>
      <c r="F3278" s="260"/>
      <c r="G3278" s="260"/>
      <c r="H3278" s="136"/>
      <c r="I3278" s="3"/>
    </row>
    <row r="3279" spans="1:9" s="30" customFormat="1" ht="12.75" x14ac:dyDescent="0.2">
      <c r="A3279" s="207" t="s">
        <v>298</v>
      </c>
      <c r="B3279" s="268" t="s">
        <v>299</v>
      </c>
      <c r="C3279" s="40" t="s">
        <v>502</v>
      </c>
      <c r="D3279" s="40">
        <f>D3280+D3281+D3282+D3283+D3284</f>
        <v>134826.69999999998</v>
      </c>
      <c r="E3279" s="40">
        <f>E3280+E3281+E3282+E3283+E3284</f>
        <v>0</v>
      </c>
      <c r="F3279" s="40">
        <f>F3280+F3281+F3282+F3283+F3284</f>
        <v>6139.5999999999995</v>
      </c>
      <c r="G3279" s="40">
        <f>G3280+G3281+G3282+G3283+G3284</f>
        <v>0</v>
      </c>
      <c r="H3279" s="40">
        <f>H3280+H3281+H3282+H3283+H3284</f>
        <v>128687</v>
      </c>
      <c r="I3279" s="25"/>
    </row>
    <row r="3280" spans="1:9" s="30" customFormat="1" ht="12.75" x14ac:dyDescent="0.2">
      <c r="A3280" s="207"/>
      <c r="B3280" s="268"/>
      <c r="C3280" s="40" t="s">
        <v>503</v>
      </c>
      <c r="D3280" s="40">
        <f>D3286+D3382+D3388+D3394+D3400</f>
        <v>73245.399999999994</v>
      </c>
      <c r="E3280" s="40">
        <f>E3286+E3382+E3388+E3394+E3400</f>
        <v>0</v>
      </c>
      <c r="F3280" s="40">
        <f>F3286+F3382+F3388+F3394+F3400</f>
        <v>237.20000000000002</v>
      </c>
      <c r="G3280" s="40">
        <f>G3286+G3382+G3388+G3394+G3400</f>
        <v>0</v>
      </c>
      <c r="H3280" s="40">
        <f>H3286+H3382+H3388+H3394+H3400</f>
        <v>73008.2</v>
      </c>
      <c r="I3280" s="25"/>
    </row>
    <row r="3281" spans="1:9" s="30" customFormat="1" ht="12.75" x14ac:dyDescent="0.2">
      <c r="A3281" s="207"/>
      <c r="B3281" s="268"/>
      <c r="C3281" s="40" t="s">
        <v>504</v>
      </c>
      <c r="D3281" s="40">
        <f>D3287+D3383+D3389+D3395+D3401</f>
        <v>55678.899999999994</v>
      </c>
      <c r="E3281" s="40">
        <f t="shared" ref="E3281:H3281" si="1201">E3287+E3383+E3389+E3395+E3401</f>
        <v>0</v>
      </c>
      <c r="F3281" s="40">
        <f t="shared" si="1201"/>
        <v>0</v>
      </c>
      <c r="G3281" s="40">
        <f t="shared" si="1201"/>
        <v>0</v>
      </c>
      <c r="H3281" s="40">
        <f t="shared" si="1201"/>
        <v>55678.8</v>
      </c>
      <c r="I3281" s="25"/>
    </row>
    <row r="3282" spans="1:9" s="30" customFormat="1" ht="12.75" x14ac:dyDescent="0.2">
      <c r="A3282" s="207"/>
      <c r="B3282" s="268"/>
      <c r="C3282" s="40" t="s">
        <v>505</v>
      </c>
      <c r="D3282" s="40">
        <f>D3288+D3384+D3390+D3396+D3402+D3408</f>
        <v>5792.6</v>
      </c>
      <c r="E3282" s="40">
        <f t="shared" ref="E3282:H3282" si="1202">E3288+E3384+E3390+E3396+E3402+E3408</f>
        <v>0</v>
      </c>
      <c r="F3282" s="40">
        <f t="shared" si="1202"/>
        <v>5792.6</v>
      </c>
      <c r="G3282" s="40">
        <f t="shared" si="1202"/>
        <v>0</v>
      </c>
      <c r="H3282" s="40">
        <f t="shared" si="1202"/>
        <v>0</v>
      </c>
      <c r="I3282" s="25"/>
    </row>
    <row r="3283" spans="1:9" s="30" customFormat="1" ht="12.75" x14ac:dyDescent="0.2">
      <c r="A3283" s="207"/>
      <c r="B3283" s="268"/>
      <c r="C3283" s="40" t="s">
        <v>506</v>
      </c>
      <c r="D3283" s="40">
        <f>D3289+D3385+D3391+D3397+D3403</f>
        <v>54.9</v>
      </c>
      <c r="E3283" s="40">
        <f t="shared" ref="E3283:H3283" si="1203">E3289+E3385+E3391+E3397+E3403</f>
        <v>0</v>
      </c>
      <c r="F3283" s="40">
        <f t="shared" si="1203"/>
        <v>54.9</v>
      </c>
      <c r="G3283" s="40">
        <f t="shared" si="1203"/>
        <v>0</v>
      </c>
      <c r="H3283" s="40">
        <f t="shared" si="1203"/>
        <v>0</v>
      </c>
      <c r="I3283" s="25"/>
    </row>
    <row r="3284" spans="1:9" s="30" customFormat="1" ht="12.75" x14ac:dyDescent="0.2">
      <c r="A3284" s="207"/>
      <c r="B3284" s="268"/>
      <c r="C3284" s="40" t="s">
        <v>507</v>
      </c>
      <c r="D3284" s="40">
        <f>D3290+D3386+D3392+D3398+D3404</f>
        <v>54.9</v>
      </c>
      <c r="E3284" s="40">
        <f t="shared" ref="E3284:H3284" si="1204">E3290+E3386+E3392+E3398+E3404</f>
        <v>0</v>
      </c>
      <c r="F3284" s="40">
        <f t="shared" si="1204"/>
        <v>54.9</v>
      </c>
      <c r="G3284" s="40">
        <f t="shared" si="1204"/>
        <v>0</v>
      </c>
      <c r="H3284" s="40">
        <f t="shared" si="1204"/>
        <v>0</v>
      </c>
      <c r="I3284" s="25"/>
    </row>
    <row r="3285" spans="1:9" ht="12.75" x14ac:dyDescent="0.2">
      <c r="A3285" s="160" t="s">
        <v>300</v>
      </c>
      <c r="B3285" s="267" t="s">
        <v>813</v>
      </c>
      <c r="C3285" s="138" t="s">
        <v>502</v>
      </c>
      <c r="D3285" s="10">
        <f>D3286+D3287+D3288+D3289+D3290</f>
        <v>128687.09999999999</v>
      </c>
      <c r="E3285" s="113">
        <v>0</v>
      </c>
      <c r="F3285" s="113">
        <v>0</v>
      </c>
      <c r="G3285" s="113">
        <v>0</v>
      </c>
      <c r="H3285" s="10">
        <f>H3286+H3287+H3288+H3289+H3290</f>
        <v>128687</v>
      </c>
      <c r="I3285" s="3"/>
    </row>
    <row r="3286" spans="1:9" ht="12.75" x14ac:dyDescent="0.2">
      <c r="A3286" s="160"/>
      <c r="B3286" s="267"/>
      <c r="C3286" s="138" t="s">
        <v>503</v>
      </c>
      <c r="D3286" s="138">
        <f>D3292+D3298+D3304+D3310+D3316+D3322+D3328+D3334+D3340+D3346+D3352+D3358+D3364+D3370+D3376</f>
        <v>73008.2</v>
      </c>
      <c r="E3286" s="113">
        <v>0</v>
      </c>
      <c r="F3286" s="113">
        <v>0</v>
      </c>
      <c r="G3286" s="113">
        <v>0</v>
      </c>
      <c r="H3286" s="138">
        <f>13932.7+56075.5+3000</f>
        <v>73008.2</v>
      </c>
      <c r="I3286" s="3"/>
    </row>
    <row r="3287" spans="1:9" ht="12.75" x14ac:dyDescent="0.2">
      <c r="A3287" s="160"/>
      <c r="B3287" s="267"/>
      <c r="C3287" s="138" t="s">
        <v>504</v>
      </c>
      <c r="D3287" s="138">
        <f>D3293+D3299+D3305+D3311+D3317+D3323+D3329+D3335+D3341+D3347+D3353+D3359+D3365+D3371+D3377</f>
        <v>55678.899999999994</v>
      </c>
      <c r="E3287" s="113">
        <v>0</v>
      </c>
      <c r="F3287" s="113">
        <v>0</v>
      </c>
      <c r="G3287" s="113">
        <v>0</v>
      </c>
      <c r="H3287" s="113">
        <f>13854.2+41824.6</f>
        <v>55678.8</v>
      </c>
      <c r="I3287" s="3"/>
    </row>
    <row r="3288" spans="1:9" ht="12.75" x14ac:dyDescent="0.2">
      <c r="A3288" s="160"/>
      <c r="B3288" s="267"/>
      <c r="C3288" s="138" t="s">
        <v>505</v>
      </c>
      <c r="D3288" s="138">
        <f>D3294+D3300+D3306+D3312+D3318+D3324+D3330+D3336+D3342+D3348+D3354+D3360+D3366+D3372+D3378</f>
        <v>0</v>
      </c>
      <c r="E3288" s="113">
        <v>0</v>
      </c>
      <c r="F3288" s="113">
        <v>0</v>
      </c>
      <c r="G3288" s="113">
        <v>0</v>
      </c>
      <c r="H3288" s="113">
        <v>0</v>
      </c>
      <c r="I3288" s="3"/>
    </row>
    <row r="3289" spans="1:9" ht="12.75" x14ac:dyDescent="0.2">
      <c r="A3289" s="160"/>
      <c r="B3289" s="267"/>
      <c r="C3289" s="138" t="s">
        <v>506</v>
      </c>
      <c r="D3289" s="138">
        <f>D3295+D3301+D3307+D3313+D3319+D3325+D3331+D3337+D3343+D3349+D3355+D3361+D3367+D3373+D3379</f>
        <v>0</v>
      </c>
      <c r="E3289" s="113">
        <v>0</v>
      </c>
      <c r="F3289" s="113">
        <v>0</v>
      </c>
      <c r="G3289" s="113">
        <v>0</v>
      </c>
      <c r="H3289" s="113">
        <v>0</v>
      </c>
      <c r="I3289" s="3"/>
    </row>
    <row r="3290" spans="1:9" ht="12.75" x14ac:dyDescent="0.2">
      <c r="A3290" s="160"/>
      <c r="B3290" s="267"/>
      <c r="C3290" s="138" t="s">
        <v>507</v>
      </c>
      <c r="D3290" s="138">
        <f>D3296+D3302+D3308+D3314+D3320+D3326+D3332+D3338+D3344+D3350+D3356+D3362+D3368+D3374+D3380</f>
        <v>0</v>
      </c>
      <c r="E3290" s="113">
        <v>0</v>
      </c>
      <c r="F3290" s="113">
        <v>0</v>
      </c>
      <c r="G3290" s="113">
        <v>0</v>
      </c>
      <c r="H3290" s="113">
        <v>0</v>
      </c>
      <c r="I3290" s="3"/>
    </row>
    <row r="3291" spans="1:9" ht="12.75" x14ac:dyDescent="0.2">
      <c r="A3291" s="160" t="s">
        <v>1058</v>
      </c>
      <c r="B3291" s="182" t="s">
        <v>814</v>
      </c>
      <c r="C3291" s="138" t="s">
        <v>502</v>
      </c>
      <c r="D3291" s="10">
        <f>D3292+D3293+D3294+D3295+D3296</f>
        <v>4184.3</v>
      </c>
      <c r="E3291" s="113">
        <v>0</v>
      </c>
      <c r="F3291" s="113">
        <v>0</v>
      </c>
      <c r="G3291" s="113">
        <v>0</v>
      </c>
      <c r="H3291" s="10">
        <f>H3292+H3293+H3294+H3295+H3296</f>
        <v>4184.3</v>
      </c>
      <c r="I3291" s="3"/>
    </row>
    <row r="3292" spans="1:9" ht="12.75" x14ac:dyDescent="0.2">
      <c r="A3292" s="160"/>
      <c r="B3292" s="182"/>
      <c r="C3292" s="138" t="s">
        <v>503</v>
      </c>
      <c r="D3292" s="138">
        <f>E3292+F3292+G3292+H3292</f>
        <v>4184.3</v>
      </c>
      <c r="E3292" s="113">
        <v>0</v>
      </c>
      <c r="F3292" s="113">
        <v>0</v>
      </c>
      <c r="G3292" s="113">
        <v>0</v>
      </c>
      <c r="H3292" s="113">
        <f>32.6+4151.7</f>
        <v>4184.3</v>
      </c>
      <c r="I3292" s="3"/>
    </row>
    <row r="3293" spans="1:9" ht="12.75" x14ac:dyDescent="0.2">
      <c r="A3293" s="160"/>
      <c r="B3293" s="182"/>
      <c r="C3293" s="138" t="s">
        <v>504</v>
      </c>
      <c r="D3293" s="138">
        <f>E3293+F3293+G3293+H3293</f>
        <v>0</v>
      </c>
      <c r="E3293" s="113">
        <v>0</v>
      </c>
      <c r="F3293" s="113">
        <v>0</v>
      </c>
      <c r="G3293" s="113">
        <v>0</v>
      </c>
      <c r="H3293" s="113">
        <v>0</v>
      </c>
      <c r="I3293" s="3"/>
    </row>
    <row r="3294" spans="1:9" ht="12.75" x14ac:dyDescent="0.2">
      <c r="A3294" s="160"/>
      <c r="B3294" s="182"/>
      <c r="C3294" s="138" t="s">
        <v>505</v>
      </c>
      <c r="D3294" s="138">
        <f>E3294+F3294+G3294+H3294</f>
        <v>0</v>
      </c>
      <c r="E3294" s="113">
        <v>0</v>
      </c>
      <c r="F3294" s="113">
        <v>0</v>
      </c>
      <c r="G3294" s="113">
        <v>0</v>
      </c>
      <c r="H3294" s="113">
        <v>0</v>
      </c>
      <c r="I3294" s="3"/>
    </row>
    <row r="3295" spans="1:9" ht="12.75" x14ac:dyDescent="0.2">
      <c r="A3295" s="160"/>
      <c r="B3295" s="182"/>
      <c r="C3295" s="138" t="s">
        <v>506</v>
      </c>
      <c r="D3295" s="138">
        <f>E3295+F3295+G3295+H3295</f>
        <v>0</v>
      </c>
      <c r="E3295" s="113">
        <v>0</v>
      </c>
      <c r="F3295" s="113">
        <v>0</v>
      </c>
      <c r="G3295" s="113">
        <v>0</v>
      </c>
      <c r="H3295" s="113">
        <v>0</v>
      </c>
      <c r="I3295" s="3"/>
    </row>
    <row r="3296" spans="1:9" ht="12.75" x14ac:dyDescent="0.2">
      <c r="A3296" s="160"/>
      <c r="B3296" s="182"/>
      <c r="C3296" s="138" t="s">
        <v>507</v>
      </c>
      <c r="D3296" s="138">
        <f>E3296+F3296+G3296+H3296</f>
        <v>0</v>
      </c>
      <c r="E3296" s="113">
        <v>0</v>
      </c>
      <c r="F3296" s="113">
        <v>0</v>
      </c>
      <c r="G3296" s="113">
        <v>0</v>
      </c>
      <c r="H3296" s="113">
        <v>0</v>
      </c>
      <c r="I3296" s="3"/>
    </row>
    <row r="3297" spans="1:9" ht="12.75" x14ac:dyDescent="0.2">
      <c r="A3297" s="160" t="s">
        <v>1059</v>
      </c>
      <c r="B3297" s="182" t="s">
        <v>815</v>
      </c>
      <c r="C3297" s="138" t="s">
        <v>502</v>
      </c>
      <c r="D3297" s="10">
        <f>D3298+D3299+D3300+D3301+D3302</f>
        <v>13645.7</v>
      </c>
      <c r="E3297" s="113">
        <v>0</v>
      </c>
      <c r="F3297" s="113">
        <v>0</v>
      </c>
      <c r="G3297" s="113">
        <v>0</v>
      </c>
      <c r="H3297" s="10">
        <f>H3298+H3299+H3300+H3301+H3302</f>
        <v>13645.7</v>
      </c>
      <c r="I3297" s="3"/>
    </row>
    <row r="3298" spans="1:9" ht="12.75" x14ac:dyDescent="0.2">
      <c r="A3298" s="160"/>
      <c r="B3298" s="182"/>
      <c r="C3298" s="138" t="s">
        <v>503</v>
      </c>
      <c r="D3298" s="138">
        <f>E3298+F3298+G3298+H3298</f>
        <v>13645.7</v>
      </c>
      <c r="E3298" s="113">
        <v>0</v>
      </c>
      <c r="F3298" s="113">
        <v>0</v>
      </c>
      <c r="G3298" s="113">
        <v>0</v>
      </c>
      <c r="H3298" s="113">
        <f>106.5+13539.2</f>
        <v>13645.7</v>
      </c>
      <c r="I3298" s="3"/>
    </row>
    <row r="3299" spans="1:9" ht="12.75" x14ac:dyDescent="0.2">
      <c r="A3299" s="160"/>
      <c r="B3299" s="182"/>
      <c r="C3299" s="138" t="s">
        <v>504</v>
      </c>
      <c r="D3299" s="138"/>
      <c r="E3299" s="113">
        <v>0</v>
      </c>
      <c r="F3299" s="113">
        <v>0</v>
      </c>
      <c r="G3299" s="113">
        <v>0</v>
      </c>
      <c r="H3299" s="113">
        <v>0</v>
      </c>
      <c r="I3299" s="3"/>
    </row>
    <row r="3300" spans="1:9" ht="12.75" x14ac:dyDescent="0.2">
      <c r="A3300" s="160"/>
      <c r="B3300" s="182"/>
      <c r="C3300" s="138" t="s">
        <v>505</v>
      </c>
      <c r="D3300" s="138">
        <f>E3300+F3300+G3300+H3300</f>
        <v>0</v>
      </c>
      <c r="E3300" s="113">
        <v>0</v>
      </c>
      <c r="F3300" s="113">
        <v>0</v>
      </c>
      <c r="G3300" s="113">
        <v>0</v>
      </c>
      <c r="H3300" s="113">
        <v>0</v>
      </c>
      <c r="I3300" s="3"/>
    </row>
    <row r="3301" spans="1:9" ht="12.75" x14ac:dyDescent="0.2">
      <c r="A3301" s="160"/>
      <c r="B3301" s="182"/>
      <c r="C3301" s="138" t="s">
        <v>506</v>
      </c>
      <c r="D3301" s="138">
        <f>E3301+F3301+G3301+H3301</f>
        <v>0</v>
      </c>
      <c r="E3301" s="113">
        <v>0</v>
      </c>
      <c r="F3301" s="113">
        <v>0</v>
      </c>
      <c r="G3301" s="113">
        <v>0</v>
      </c>
      <c r="H3301" s="113">
        <v>0</v>
      </c>
      <c r="I3301" s="3"/>
    </row>
    <row r="3302" spans="1:9" ht="12.75" x14ac:dyDescent="0.2">
      <c r="A3302" s="160"/>
      <c r="B3302" s="182"/>
      <c r="C3302" s="138" t="s">
        <v>507</v>
      </c>
      <c r="D3302" s="138">
        <f>E3302+F3302+G3302+H3302</f>
        <v>0</v>
      </c>
      <c r="E3302" s="113">
        <v>0</v>
      </c>
      <c r="F3302" s="113">
        <v>0</v>
      </c>
      <c r="G3302" s="113">
        <v>0</v>
      </c>
      <c r="H3302" s="113">
        <v>0</v>
      </c>
      <c r="I3302" s="3"/>
    </row>
    <row r="3303" spans="1:9" ht="12.75" x14ac:dyDescent="0.2">
      <c r="A3303" s="160" t="s">
        <v>1060</v>
      </c>
      <c r="B3303" s="182" t="s">
        <v>815</v>
      </c>
      <c r="C3303" s="138" t="s">
        <v>502</v>
      </c>
      <c r="D3303" s="10">
        <f>D3304+D3305+D3306+D3307+D3308</f>
        <v>13645.7</v>
      </c>
      <c r="E3303" s="113">
        <v>0</v>
      </c>
      <c r="F3303" s="113">
        <v>0</v>
      </c>
      <c r="G3303" s="113">
        <v>0</v>
      </c>
      <c r="H3303" s="10">
        <f>H3304+H3305+H3306+H3307+H3308</f>
        <v>13645.7</v>
      </c>
      <c r="I3303" s="3"/>
    </row>
    <row r="3304" spans="1:9" ht="12.75" x14ac:dyDescent="0.2">
      <c r="A3304" s="160"/>
      <c r="B3304" s="182"/>
      <c r="C3304" s="138" t="s">
        <v>503</v>
      </c>
      <c r="D3304" s="138"/>
      <c r="E3304" s="113">
        <v>0</v>
      </c>
      <c r="F3304" s="113">
        <v>0</v>
      </c>
      <c r="G3304" s="113">
        <v>0</v>
      </c>
      <c r="H3304" s="113">
        <v>0</v>
      </c>
      <c r="I3304" s="3"/>
    </row>
    <row r="3305" spans="1:9" ht="12.75" x14ac:dyDescent="0.2">
      <c r="A3305" s="160"/>
      <c r="B3305" s="182"/>
      <c r="C3305" s="138" t="s">
        <v>504</v>
      </c>
      <c r="D3305" s="138">
        <f>E3305+F3305+G3305+H3305</f>
        <v>13645.7</v>
      </c>
      <c r="E3305" s="113">
        <v>0</v>
      </c>
      <c r="F3305" s="113">
        <v>0</v>
      </c>
      <c r="G3305" s="113">
        <v>0</v>
      </c>
      <c r="H3305" s="113">
        <f>106.5+13539.2</f>
        <v>13645.7</v>
      </c>
      <c r="I3305" s="3"/>
    </row>
    <row r="3306" spans="1:9" ht="12.75" x14ac:dyDescent="0.2">
      <c r="A3306" s="160"/>
      <c r="B3306" s="182"/>
      <c r="C3306" s="138" t="s">
        <v>505</v>
      </c>
      <c r="D3306" s="138">
        <f>E3306+F3306+G3306+H3306</f>
        <v>0</v>
      </c>
      <c r="E3306" s="113">
        <v>0</v>
      </c>
      <c r="F3306" s="113">
        <v>0</v>
      </c>
      <c r="G3306" s="113">
        <v>0</v>
      </c>
      <c r="H3306" s="113">
        <v>0</v>
      </c>
      <c r="I3306" s="3"/>
    </row>
    <row r="3307" spans="1:9" ht="12.75" x14ac:dyDescent="0.2">
      <c r="A3307" s="160"/>
      <c r="B3307" s="182"/>
      <c r="C3307" s="138" t="s">
        <v>506</v>
      </c>
      <c r="D3307" s="138">
        <f>E3307+F3307+G3307+H3307</f>
        <v>0</v>
      </c>
      <c r="E3307" s="113">
        <v>0</v>
      </c>
      <c r="F3307" s="113">
        <v>0</v>
      </c>
      <c r="G3307" s="113">
        <v>0</v>
      </c>
      <c r="H3307" s="113">
        <v>0</v>
      </c>
      <c r="I3307" s="3"/>
    </row>
    <row r="3308" spans="1:9" ht="12.75" x14ac:dyDescent="0.2">
      <c r="A3308" s="160"/>
      <c r="B3308" s="182"/>
      <c r="C3308" s="138" t="s">
        <v>507</v>
      </c>
      <c r="D3308" s="138">
        <f>E3308+F3308+G3308+H3308</f>
        <v>0</v>
      </c>
      <c r="E3308" s="113">
        <v>0</v>
      </c>
      <c r="F3308" s="113">
        <v>0</v>
      </c>
      <c r="G3308" s="113">
        <v>0</v>
      </c>
      <c r="H3308" s="113">
        <v>0</v>
      </c>
      <c r="I3308" s="3"/>
    </row>
    <row r="3309" spans="1:9" ht="12.75" x14ac:dyDescent="0.2">
      <c r="A3309" s="160" t="s">
        <v>1061</v>
      </c>
      <c r="B3309" s="182" t="s">
        <v>816</v>
      </c>
      <c r="C3309" s="138" t="s">
        <v>502</v>
      </c>
      <c r="D3309" s="10">
        <f>D3310+D3311+D3312+D3313+D3314</f>
        <v>13256.3</v>
      </c>
      <c r="E3309" s="113">
        <v>0</v>
      </c>
      <c r="F3309" s="113">
        <v>0</v>
      </c>
      <c r="G3309" s="113">
        <v>0</v>
      </c>
      <c r="H3309" s="10">
        <f>H3310+H3311+H3312+H3313+H3314</f>
        <v>13256.3</v>
      </c>
      <c r="I3309" s="3"/>
    </row>
    <row r="3310" spans="1:9" ht="12.75" x14ac:dyDescent="0.2">
      <c r="A3310" s="160"/>
      <c r="B3310" s="182"/>
      <c r="C3310" s="138" t="s">
        <v>503</v>
      </c>
      <c r="D3310" s="138">
        <f>E3310+F3310+G3310+H3310</f>
        <v>13256.3</v>
      </c>
      <c r="E3310" s="113">
        <v>0</v>
      </c>
      <c r="F3310" s="113">
        <v>0</v>
      </c>
      <c r="G3310" s="113">
        <v>0</v>
      </c>
      <c r="H3310" s="113">
        <f>103.5+13152.8</f>
        <v>13256.3</v>
      </c>
      <c r="I3310" s="3"/>
    </row>
    <row r="3311" spans="1:9" ht="12.75" x14ac:dyDescent="0.2">
      <c r="A3311" s="160"/>
      <c r="B3311" s="182"/>
      <c r="C3311" s="138" t="s">
        <v>504</v>
      </c>
      <c r="D3311" s="138">
        <f>E3311+F3311+G3311+H3311</f>
        <v>0</v>
      </c>
      <c r="E3311" s="113">
        <v>0</v>
      </c>
      <c r="F3311" s="113">
        <v>0</v>
      </c>
      <c r="G3311" s="113">
        <v>0</v>
      </c>
      <c r="H3311" s="113">
        <v>0</v>
      </c>
      <c r="I3311" s="3"/>
    </row>
    <row r="3312" spans="1:9" ht="12.75" x14ac:dyDescent="0.2">
      <c r="A3312" s="160"/>
      <c r="B3312" s="182"/>
      <c r="C3312" s="138" t="s">
        <v>505</v>
      </c>
      <c r="D3312" s="138">
        <f>E3312+F3312+G3312+H3312</f>
        <v>0</v>
      </c>
      <c r="E3312" s="113">
        <v>0</v>
      </c>
      <c r="F3312" s="113">
        <v>0</v>
      </c>
      <c r="G3312" s="113">
        <v>0</v>
      </c>
      <c r="H3312" s="113">
        <v>0</v>
      </c>
      <c r="I3312" s="3"/>
    </row>
    <row r="3313" spans="1:9" ht="12.75" x14ac:dyDescent="0.2">
      <c r="A3313" s="160"/>
      <c r="B3313" s="182"/>
      <c r="C3313" s="138" t="s">
        <v>506</v>
      </c>
      <c r="D3313" s="138">
        <f>E3313+F3313+G3313+H3313</f>
        <v>0</v>
      </c>
      <c r="E3313" s="113">
        <v>0</v>
      </c>
      <c r="F3313" s="113">
        <v>0</v>
      </c>
      <c r="G3313" s="113">
        <v>0</v>
      </c>
      <c r="H3313" s="113">
        <v>0</v>
      </c>
      <c r="I3313" s="3"/>
    </row>
    <row r="3314" spans="1:9" ht="26.45" customHeight="1" x14ac:dyDescent="0.2">
      <c r="A3314" s="160"/>
      <c r="B3314" s="182"/>
      <c r="C3314" s="138" t="s">
        <v>507</v>
      </c>
      <c r="D3314" s="138">
        <f>E3314+F3314+G3314+H3314</f>
        <v>0</v>
      </c>
      <c r="E3314" s="113">
        <v>0</v>
      </c>
      <c r="F3314" s="113">
        <v>0</v>
      </c>
      <c r="G3314" s="113">
        <v>0</v>
      </c>
      <c r="H3314" s="113">
        <v>0</v>
      </c>
      <c r="I3314" s="3"/>
    </row>
    <row r="3315" spans="1:9" ht="12.75" x14ac:dyDescent="0.2">
      <c r="A3315" s="160" t="s">
        <v>1062</v>
      </c>
      <c r="B3315" s="182" t="s">
        <v>816</v>
      </c>
      <c r="C3315" s="138" t="s">
        <v>502</v>
      </c>
      <c r="D3315" s="10">
        <f>D3316+D3317+D3318+D3319+D3320</f>
        <v>13256.3</v>
      </c>
      <c r="E3315" s="113">
        <v>0</v>
      </c>
      <c r="F3315" s="113">
        <v>0</v>
      </c>
      <c r="G3315" s="113">
        <v>0</v>
      </c>
      <c r="H3315" s="10">
        <f>H3316+H3317+H3318+H3319+H3320</f>
        <v>13256.3</v>
      </c>
      <c r="I3315" s="3"/>
    </row>
    <row r="3316" spans="1:9" ht="12.75" x14ac:dyDescent="0.2">
      <c r="A3316" s="160"/>
      <c r="B3316" s="182"/>
      <c r="C3316" s="138" t="s">
        <v>503</v>
      </c>
      <c r="D3316" s="138">
        <f>E3316+F3316+G3316+H3316</f>
        <v>0</v>
      </c>
      <c r="E3316" s="113">
        <v>0</v>
      </c>
      <c r="F3316" s="113">
        <v>0</v>
      </c>
      <c r="G3316" s="113">
        <v>0</v>
      </c>
      <c r="H3316" s="113">
        <v>0</v>
      </c>
      <c r="I3316" s="3"/>
    </row>
    <row r="3317" spans="1:9" ht="12.75" x14ac:dyDescent="0.2">
      <c r="A3317" s="160"/>
      <c r="B3317" s="182"/>
      <c r="C3317" s="138" t="s">
        <v>504</v>
      </c>
      <c r="D3317" s="138">
        <f>E3317+F3317+G3317+H3317</f>
        <v>13256.3</v>
      </c>
      <c r="E3317" s="113">
        <v>0</v>
      </c>
      <c r="F3317" s="113">
        <v>0</v>
      </c>
      <c r="G3317" s="113">
        <v>0</v>
      </c>
      <c r="H3317" s="113">
        <f>103.5+13152.8</f>
        <v>13256.3</v>
      </c>
      <c r="I3317" s="3"/>
    </row>
    <row r="3318" spans="1:9" ht="12.75" x14ac:dyDescent="0.2">
      <c r="A3318" s="160"/>
      <c r="B3318" s="182"/>
      <c r="C3318" s="138" t="s">
        <v>505</v>
      </c>
      <c r="D3318" s="138">
        <f>E3318+F3318+G3318+H3318</f>
        <v>0</v>
      </c>
      <c r="E3318" s="113">
        <v>0</v>
      </c>
      <c r="F3318" s="113">
        <v>0</v>
      </c>
      <c r="G3318" s="113">
        <v>0</v>
      </c>
      <c r="H3318" s="113">
        <v>0</v>
      </c>
      <c r="I3318" s="3"/>
    </row>
    <row r="3319" spans="1:9" ht="12.75" x14ac:dyDescent="0.2">
      <c r="A3319" s="160"/>
      <c r="B3319" s="182"/>
      <c r="C3319" s="138" t="s">
        <v>506</v>
      </c>
      <c r="D3319" s="138">
        <f>E3319+F3319+G3319+H3319</f>
        <v>0</v>
      </c>
      <c r="E3319" s="113">
        <v>0</v>
      </c>
      <c r="F3319" s="113">
        <v>0</v>
      </c>
      <c r="G3319" s="113">
        <v>0</v>
      </c>
      <c r="H3319" s="113">
        <v>0</v>
      </c>
      <c r="I3319" s="3"/>
    </row>
    <row r="3320" spans="1:9" ht="12.75" x14ac:dyDescent="0.2">
      <c r="A3320" s="160"/>
      <c r="B3320" s="182"/>
      <c r="C3320" s="138" t="s">
        <v>507</v>
      </c>
      <c r="D3320" s="138">
        <f>E3320+F3320+G3320+H3320</f>
        <v>0</v>
      </c>
      <c r="E3320" s="113">
        <v>0</v>
      </c>
      <c r="F3320" s="113">
        <v>0</v>
      </c>
      <c r="G3320" s="113">
        <v>0</v>
      </c>
      <c r="H3320" s="113">
        <v>0</v>
      </c>
      <c r="I3320" s="3"/>
    </row>
    <row r="3321" spans="1:9" ht="12.75" x14ac:dyDescent="0.2">
      <c r="A3321" s="160" t="s">
        <v>1063</v>
      </c>
      <c r="B3321" s="182" t="s">
        <v>817</v>
      </c>
      <c r="C3321" s="138" t="s">
        <v>502</v>
      </c>
      <c r="D3321" s="10">
        <f>D3322+D3323+D3324+D3325+D3326</f>
        <v>13345.7</v>
      </c>
      <c r="E3321" s="113">
        <v>0</v>
      </c>
      <c r="F3321" s="113">
        <v>0</v>
      </c>
      <c r="G3321" s="113">
        <v>0</v>
      </c>
      <c r="H3321" s="10">
        <f>H3322+H3323+H3324+H3325+H3326</f>
        <v>13345.7</v>
      </c>
      <c r="I3321" s="3"/>
    </row>
    <row r="3322" spans="1:9" ht="12.75" x14ac:dyDescent="0.2">
      <c r="A3322" s="160"/>
      <c r="B3322" s="182"/>
      <c r="C3322" s="138" t="s">
        <v>503</v>
      </c>
      <c r="D3322" s="138">
        <f>E3322+F3322+G3322+H3322</f>
        <v>13345.7</v>
      </c>
      <c r="E3322" s="113">
        <v>0</v>
      </c>
      <c r="F3322" s="113">
        <v>0</v>
      </c>
      <c r="G3322" s="113">
        <v>0</v>
      </c>
      <c r="H3322" s="113">
        <f>104.2+13241.5</f>
        <v>13345.7</v>
      </c>
      <c r="I3322" s="3"/>
    </row>
    <row r="3323" spans="1:9" ht="12.75" x14ac:dyDescent="0.2">
      <c r="A3323" s="160"/>
      <c r="B3323" s="182"/>
      <c r="C3323" s="138" t="s">
        <v>504</v>
      </c>
      <c r="D3323" s="138">
        <f>E3323+F3323+G3323+H3323</f>
        <v>0</v>
      </c>
      <c r="E3323" s="113">
        <v>0</v>
      </c>
      <c r="F3323" s="113">
        <v>0</v>
      </c>
      <c r="G3323" s="113">
        <v>0</v>
      </c>
      <c r="H3323" s="113">
        <v>0</v>
      </c>
      <c r="I3323" s="3"/>
    </row>
    <row r="3324" spans="1:9" ht="12.75" x14ac:dyDescent="0.2">
      <c r="A3324" s="160"/>
      <c r="B3324" s="182"/>
      <c r="C3324" s="138" t="s">
        <v>505</v>
      </c>
      <c r="D3324" s="138">
        <f>E3324+F3324+G3324+H3324</f>
        <v>0</v>
      </c>
      <c r="E3324" s="113">
        <v>0</v>
      </c>
      <c r="F3324" s="113">
        <v>0</v>
      </c>
      <c r="G3324" s="113">
        <v>0</v>
      </c>
      <c r="H3324" s="113">
        <v>0</v>
      </c>
      <c r="I3324" s="3"/>
    </row>
    <row r="3325" spans="1:9" ht="12.75" x14ac:dyDescent="0.2">
      <c r="A3325" s="160"/>
      <c r="B3325" s="182"/>
      <c r="C3325" s="138" t="s">
        <v>506</v>
      </c>
      <c r="D3325" s="138">
        <f>E3325+F3325+G3325+H3325</f>
        <v>0</v>
      </c>
      <c r="E3325" s="113">
        <v>0</v>
      </c>
      <c r="F3325" s="113">
        <v>0</v>
      </c>
      <c r="G3325" s="113">
        <v>0</v>
      </c>
      <c r="H3325" s="113">
        <v>0</v>
      </c>
      <c r="I3325" s="3"/>
    </row>
    <row r="3326" spans="1:9" ht="12.75" x14ac:dyDescent="0.2">
      <c r="A3326" s="160"/>
      <c r="B3326" s="182"/>
      <c r="C3326" s="138" t="s">
        <v>507</v>
      </c>
      <c r="D3326" s="138">
        <f>E3326+F3326+G3326+H3326</f>
        <v>0</v>
      </c>
      <c r="E3326" s="113">
        <v>0</v>
      </c>
      <c r="F3326" s="113">
        <v>0</v>
      </c>
      <c r="G3326" s="113">
        <v>0</v>
      </c>
      <c r="H3326" s="113">
        <v>0</v>
      </c>
      <c r="I3326" s="3"/>
    </row>
    <row r="3327" spans="1:9" ht="12.75" x14ac:dyDescent="0.2">
      <c r="A3327" s="160" t="s">
        <v>1064</v>
      </c>
      <c r="B3327" s="182" t="s">
        <v>817</v>
      </c>
      <c r="C3327" s="138" t="s">
        <v>502</v>
      </c>
      <c r="D3327" s="10">
        <f>D3328+D3329+D3330+D3331+D3332</f>
        <v>13345.7</v>
      </c>
      <c r="E3327" s="113">
        <v>0</v>
      </c>
      <c r="F3327" s="113">
        <v>0</v>
      </c>
      <c r="G3327" s="113">
        <v>0</v>
      </c>
      <c r="H3327" s="10">
        <f>H3328+H3329+H3330+H3331+H3332</f>
        <v>13345.7</v>
      </c>
      <c r="I3327" s="3"/>
    </row>
    <row r="3328" spans="1:9" ht="12.75" x14ac:dyDescent="0.2">
      <c r="A3328" s="160"/>
      <c r="B3328" s="182"/>
      <c r="C3328" s="138" t="s">
        <v>503</v>
      </c>
      <c r="D3328" s="138">
        <f>E3328+F3328+G3328+H3328</f>
        <v>0</v>
      </c>
      <c r="E3328" s="113">
        <v>0</v>
      </c>
      <c r="F3328" s="113">
        <v>0</v>
      </c>
      <c r="G3328" s="113">
        <v>0</v>
      </c>
      <c r="H3328" s="113">
        <v>0</v>
      </c>
      <c r="I3328" s="3"/>
    </row>
    <row r="3329" spans="1:9" ht="12.75" x14ac:dyDescent="0.2">
      <c r="A3329" s="160"/>
      <c r="B3329" s="182"/>
      <c r="C3329" s="138" t="s">
        <v>504</v>
      </c>
      <c r="D3329" s="138">
        <f>E3329+F3329+G3329+H3329</f>
        <v>13345.7</v>
      </c>
      <c r="E3329" s="113">
        <v>0</v>
      </c>
      <c r="F3329" s="113">
        <v>0</v>
      </c>
      <c r="G3329" s="113">
        <v>0</v>
      </c>
      <c r="H3329" s="113">
        <f>104.2+13241.5</f>
        <v>13345.7</v>
      </c>
      <c r="I3329" s="3"/>
    </row>
    <row r="3330" spans="1:9" ht="12.75" x14ac:dyDescent="0.2">
      <c r="A3330" s="160"/>
      <c r="B3330" s="182"/>
      <c r="C3330" s="138" t="s">
        <v>505</v>
      </c>
      <c r="D3330" s="138">
        <f>E3330+F3330+G3330+H3330</f>
        <v>0</v>
      </c>
      <c r="E3330" s="113">
        <v>0</v>
      </c>
      <c r="F3330" s="113">
        <v>0</v>
      </c>
      <c r="G3330" s="113">
        <v>0</v>
      </c>
      <c r="H3330" s="113">
        <v>0</v>
      </c>
      <c r="I3330" s="3"/>
    </row>
    <row r="3331" spans="1:9" ht="12.75" x14ac:dyDescent="0.2">
      <c r="A3331" s="160"/>
      <c r="B3331" s="182"/>
      <c r="C3331" s="138" t="s">
        <v>506</v>
      </c>
      <c r="D3331" s="138">
        <f>E3331+F3331+G3331+H3331</f>
        <v>0</v>
      </c>
      <c r="E3331" s="113">
        <v>0</v>
      </c>
      <c r="F3331" s="113">
        <v>0</v>
      </c>
      <c r="G3331" s="113">
        <v>0</v>
      </c>
      <c r="H3331" s="113">
        <v>0</v>
      </c>
      <c r="I3331" s="3"/>
    </row>
    <row r="3332" spans="1:9" ht="12.75" x14ac:dyDescent="0.2">
      <c r="A3332" s="160"/>
      <c r="B3332" s="182"/>
      <c r="C3332" s="138" t="s">
        <v>507</v>
      </c>
      <c r="D3332" s="138">
        <f>E3332+F3332+G3332+H3332</f>
        <v>0</v>
      </c>
      <c r="E3332" s="113">
        <v>0</v>
      </c>
      <c r="F3332" s="113">
        <v>0</v>
      </c>
      <c r="G3332" s="113">
        <v>0</v>
      </c>
      <c r="H3332" s="113">
        <v>0</v>
      </c>
      <c r="I3332" s="3"/>
    </row>
    <row r="3333" spans="1:9" ht="12.75" x14ac:dyDescent="0.2">
      <c r="A3333" s="160" t="s">
        <v>1065</v>
      </c>
      <c r="B3333" s="182" t="s">
        <v>562</v>
      </c>
      <c r="C3333" s="138" t="s">
        <v>502</v>
      </c>
      <c r="D3333" s="10">
        <f>D3334+D3335+D3336+D3337+D3338</f>
        <v>13129.6</v>
      </c>
      <c r="E3333" s="113">
        <v>0</v>
      </c>
      <c r="F3333" s="113">
        <v>0</v>
      </c>
      <c r="G3333" s="113">
        <v>0</v>
      </c>
      <c r="H3333" s="10">
        <f>H3334+H3335+H3336+H3337+H3338</f>
        <v>13129.6</v>
      </c>
      <c r="I3333" s="3"/>
    </row>
    <row r="3334" spans="1:9" ht="12.75" x14ac:dyDescent="0.2">
      <c r="A3334" s="160"/>
      <c r="B3334" s="182"/>
      <c r="C3334" s="138" t="s">
        <v>503</v>
      </c>
      <c r="D3334" s="138">
        <f>E3334+F3334+G3334+H3334</f>
        <v>13129.6</v>
      </c>
      <c r="E3334" s="113">
        <v>0</v>
      </c>
      <c r="F3334" s="113">
        <v>0</v>
      </c>
      <c r="G3334" s="113">
        <v>0</v>
      </c>
      <c r="H3334" s="113">
        <f>13129.6</f>
        <v>13129.6</v>
      </c>
      <c r="I3334" s="3"/>
    </row>
    <row r="3335" spans="1:9" ht="12.75" x14ac:dyDescent="0.2">
      <c r="A3335" s="160"/>
      <c r="B3335" s="182"/>
      <c r="C3335" s="138" t="s">
        <v>504</v>
      </c>
      <c r="D3335" s="138">
        <f>E3335+F3335+G3335+H3335</f>
        <v>0</v>
      </c>
      <c r="E3335" s="113">
        <v>0</v>
      </c>
      <c r="F3335" s="113">
        <v>0</v>
      </c>
      <c r="G3335" s="113">
        <v>0</v>
      </c>
      <c r="H3335" s="113">
        <v>0</v>
      </c>
      <c r="I3335" s="3"/>
    </row>
    <row r="3336" spans="1:9" ht="12.75" x14ac:dyDescent="0.2">
      <c r="A3336" s="160"/>
      <c r="B3336" s="182"/>
      <c r="C3336" s="138" t="s">
        <v>505</v>
      </c>
      <c r="D3336" s="138">
        <f>E3336+F3336+G3336+H3336</f>
        <v>0</v>
      </c>
      <c r="E3336" s="113">
        <v>0</v>
      </c>
      <c r="F3336" s="113">
        <v>0</v>
      </c>
      <c r="G3336" s="113">
        <v>0</v>
      </c>
      <c r="H3336" s="113">
        <v>0</v>
      </c>
      <c r="I3336" s="3"/>
    </row>
    <row r="3337" spans="1:9" ht="12.75" x14ac:dyDescent="0.2">
      <c r="A3337" s="160"/>
      <c r="B3337" s="182"/>
      <c r="C3337" s="138" t="s">
        <v>506</v>
      </c>
      <c r="D3337" s="138">
        <f>E3337+F3337+G3337+H3337</f>
        <v>0</v>
      </c>
      <c r="E3337" s="113">
        <v>0</v>
      </c>
      <c r="F3337" s="113">
        <v>0</v>
      </c>
      <c r="G3337" s="113">
        <v>0</v>
      </c>
      <c r="H3337" s="113">
        <v>0</v>
      </c>
      <c r="I3337" s="3"/>
    </row>
    <row r="3338" spans="1:9" ht="12.75" x14ac:dyDescent="0.2">
      <c r="A3338" s="160"/>
      <c r="B3338" s="182"/>
      <c r="C3338" s="138" t="s">
        <v>507</v>
      </c>
      <c r="D3338" s="138">
        <f>E3338+F3338+G3338+H3338</f>
        <v>0</v>
      </c>
      <c r="E3338" s="113">
        <v>0</v>
      </c>
      <c r="F3338" s="113">
        <v>0</v>
      </c>
      <c r="G3338" s="113">
        <v>0</v>
      </c>
      <c r="H3338" s="113">
        <v>0</v>
      </c>
      <c r="I3338" s="3"/>
    </row>
    <row r="3339" spans="1:9" ht="12.75" x14ac:dyDescent="0.2">
      <c r="A3339" s="160" t="s">
        <v>1066</v>
      </c>
      <c r="B3339" s="182" t="s">
        <v>562</v>
      </c>
      <c r="C3339" s="138" t="s">
        <v>502</v>
      </c>
      <c r="D3339" s="10">
        <f>D3340+D3341+D3342+D3343+D3344</f>
        <v>13129.5</v>
      </c>
      <c r="E3339" s="113">
        <v>0</v>
      </c>
      <c r="F3339" s="113">
        <v>0</v>
      </c>
      <c r="G3339" s="113">
        <v>0</v>
      </c>
      <c r="H3339" s="10">
        <f>H3340+H3341+H3342+H3343+H3344</f>
        <v>13129.5</v>
      </c>
      <c r="I3339" s="3"/>
    </row>
    <row r="3340" spans="1:9" ht="12.75" x14ac:dyDescent="0.2">
      <c r="A3340" s="160"/>
      <c r="B3340" s="182"/>
      <c r="C3340" s="138" t="s">
        <v>503</v>
      </c>
      <c r="D3340" s="138">
        <f>E3340+F3340+G3340+H3340</f>
        <v>0</v>
      </c>
      <c r="E3340" s="113">
        <v>0</v>
      </c>
      <c r="F3340" s="113">
        <v>0</v>
      </c>
      <c r="G3340" s="113">
        <v>0</v>
      </c>
      <c r="H3340" s="113">
        <v>0</v>
      </c>
      <c r="I3340" s="3"/>
    </row>
    <row r="3341" spans="1:9" ht="12.75" x14ac:dyDescent="0.2">
      <c r="A3341" s="160"/>
      <c r="B3341" s="182"/>
      <c r="C3341" s="138" t="s">
        <v>504</v>
      </c>
      <c r="D3341" s="138">
        <f>E3341+F3341+G3341+H3341</f>
        <v>13129.5</v>
      </c>
      <c r="E3341" s="113">
        <v>0</v>
      </c>
      <c r="F3341" s="113">
        <v>0</v>
      </c>
      <c r="G3341" s="113">
        <v>0</v>
      </c>
      <c r="H3341" s="113">
        <f>13129.5</f>
        <v>13129.5</v>
      </c>
      <c r="I3341" s="3"/>
    </row>
    <row r="3342" spans="1:9" ht="12.75" x14ac:dyDescent="0.2">
      <c r="A3342" s="160"/>
      <c r="B3342" s="182"/>
      <c r="C3342" s="138" t="s">
        <v>505</v>
      </c>
      <c r="D3342" s="138">
        <f>E3342+F3342+G3342+H3342</f>
        <v>0</v>
      </c>
      <c r="E3342" s="113">
        <v>0</v>
      </c>
      <c r="F3342" s="113">
        <v>0</v>
      </c>
      <c r="G3342" s="113">
        <v>0</v>
      </c>
      <c r="H3342" s="113">
        <v>0</v>
      </c>
      <c r="I3342" s="3"/>
    </row>
    <row r="3343" spans="1:9" ht="12.75" x14ac:dyDescent="0.2">
      <c r="A3343" s="160"/>
      <c r="B3343" s="182"/>
      <c r="C3343" s="138" t="s">
        <v>506</v>
      </c>
      <c r="D3343" s="138">
        <f>E3343+F3343+G3343+H3343</f>
        <v>0</v>
      </c>
      <c r="E3343" s="113">
        <v>0</v>
      </c>
      <c r="F3343" s="113">
        <v>0</v>
      </c>
      <c r="G3343" s="113">
        <v>0</v>
      </c>
      <c r="H3343" s="113">
        <v>0</v>
      </c>
      <c r="I3343" s="3"/>
    </row>
    <row r="3344" spans="1:9" ht="12.75" x14ac:dyDescent="0.2">
      <c r="A3344" s="160"/>
      <c r="B3344" s="182"/>
      <c r="C3344" s="138" t="s">
        <v>507</v>
      </c>
      <c r="D3344" s="138">
        <f>E3344+F3344+G3344+H3344</f>
        <v>0</v>
      </c>
      <c r="E3344" s="113">
        <v>0</v>
      </c>
      <c r="F3344" s="113">
        <v>0</v>
      </c>
      <c r="G3344" s="113">
        <v>0</v>
      </c>
      <c r="H3344" s="113">
        <v>0</v>
      </c>
      <c r="I3344" s="3"/>
    </row>
    <row r="3345" spans="1:9" ht="12.75" x14ac:dyDescent="0.2">
      <c r="A3345" s="160" t="s">
        <v>1067</v>
      </c>
      <c r="B3345" s="182" t="s">
        <v>563</v>
      </c>
      <c r="C3345" s="138" t="s">
        <v>502</v>
      </c>
      <c r="D3345" s="10">
        <f>D3346+D3347+D3348+D3349+D3350</f>
        <v>5857.2</v>
      </c>
      <c r="E3345" s="113">
        <v>0</v>
      </c>
      <c r="F3345" s="113">
        <v>0</v>
      </c>
      <c r="G3345" s="113">
        <v>0</v>
      </c>
      <c r="H3345" s="10">
        <f>H3346+H3347+H3348+H3349+H3350</f>
        <v>5857.2</v>
      </c>
      <c r="I3345" s="3"/>
    </row>
    <row r="3346" spans="1:9" ht="12.75" x14ac:dyDescent="0.2">
      <c r="A3346" s="160"/>
      <c r="B3346" s="182"/>
      <c r="C3346" s="138" t="s">
        <v>503</v>
      </c>
      <c r="D3346" s="138">
        <f>E3346+F3346+G3346+H3346</f>
        <v>5857.2</v>
      </c>
      <c r="E3346" s="113">
        <v>0</v>
      </c>
      <c r="F3346" s="113">
        <v>0</v>
      </c>
      <c r="G3346" s="113">
        <v>0</v>
      </c>
      <c r="H3346" s="113">
        <f>45.7+5811.5</f>
        <v>5857.2</v>
      </c>
      <c r="I3346" s="3"/>
    </row>
    <row r="3347" spans="1:9" ht="12.75" x14ac:dyDescent="0.2">
      <c r="A3347" s="160"/>
      <c r="B3347" s="182"/>
      <c r="C3347" s="138" t="s">
        <v>504</v>
      </c>
      <c r="D3347" s="138">
        <f>E3347+F3347+G3347+H3347</f>
        <v>0</v>
      </c>
      <c r="E3347" s="113">
        <v>0</v>
      </c>
      <c r="F3347" s="113">
        <v>0</v>
      </c>
      <c r="G3347" s="113">
        <v>0</v>
      </c>
      <c r="H3347" s="113">
        <v>0</v>
      </c>
      <c r="I3347" s="3"/>
    </row>
    <row r="3348" spans="1:9" ht="12.75" x14ac:dyDescent="0.2">
      <c r="A3348" s="160"/>
      <c r="B3348" s="182"/>
      <c r="C3348" s="138" t="s">
        <v>505</v>
      </c>
      <c r="D3348" s="138">
        <f>E3348+F3348+G3348+H3348</f>
        <v>0</v>
      </c>
      <c r="E3348" s="113">
        <v>0</v>
      </c>
      <c r="F3348" s="113">
        <v>0</v>
      </c>
      <c r="G3348" s="113">
        <v>0</v>
      </c>
      <c r="H3348" s="113">
        <v>0</v>
      </c>
      <c r="I3348" s="3"/>
    </row>
    <row r="3349" spans="1:9" ht="12.75" x14ac:dyDescent="0.2">
      <c r="A3349" s="160"/>
      <c r="B3349" s="182"/>
      <c r="C3349" s="138" t="s">
        <v>506</v>
      </c>
      <c r="D3349" s="138">
        <f>E3349+F3349+G3349+H3349</f>
        <v>0</v>
      </c>
      <c r="E3349" s="113">
        <v>0</v>
      </c>
      <c r="F3349" s="113">
        <v>0</v>
      </c>
      <c r="G3349" s="113">
        <v>0</v>
      </c>
      <c r="H3349" s="113">
        <v>0</v>
      </c>
      <c r="I3349" s="3"/>
    </row>
    <row r="3350" spans="1:9" ht="12.75" x14ac:dyDescent="0.2">
      <c r="A3350" s="160"/>
      <c r="B3350" s="182"/>
      <c r="C3350" s="138" t="s">
        <v>507</v>
      </c>
      <c r="D3350" s="138">
        <f>E3350+F3350+G3350+H3350</f>
        <v>0</v>
      </c>
      <c r="E3350" s="113">
        <v>0</v>
      </c>
      <c r="F3350" s="113">
        <v>0</v>
      </c>
      <c r="G3350" s="113">
        <v>0</v>
      </c>
      <c r="H3350" s="113">
        <v>0</v>
      </c>
      <c r="I3350" s="3"/>
    </row>
    <row r="3351" spans="1:9" ht="12.75" x14ac:dyDescent="0.2">
      <c r="A3351" s="160" t="s">
        <v>1068</v>
      </c>
      <c r="B3351" s="182" t="s">
        <v>563</v>
      </c>
      <c r="C3351" s="138" t="s">
        <v>502</v>
      </c>
      <c r="D3351" s="10">
        <f>D3352+D3353+D3354+D3355+D3356</f>
        <v>687.4</v>
      </c>
      <c r="E3351" s="113">
        <v>0</v>
      </c>
      <c r="F3351" s="113">
        <v>0</v>
      </c>
      <c r="G3351" s="113">
        <v>0</v>
      </c>
      <c r="H3351" s="10">
        <f>H3352+H3353+H3354+H3355+H3356</f>
        <v>687.4</v>
      </c>
      <c r="I3351" s="3"/>
    </row>
    <row r="3352" spans="1:9" ht="12.75" x14ac:dyDescent="0.2">
      <c r="A3352" s="160"/>
      <c r="B3352" s="182"/>
      <c r="C3352" s="138" t="s">
        <v>503</v>
      </c>
      <c r="D3352" s="138">
        <f>E3352+F3352+G3352+H3352</f>
        <v>0</v>
      </c>
      <c r="E3352" s="113">
        <v>0</v>
      </c>
      <c r="F3352" s="113">
        <v>0</v>
      </c>
      <c r="G3352" s="113">
        <v>0</v>
      </c>
      <c r="H3352" s="113">
        <v>0</v>
      </c>
      <c r="I3352" s="3"/>
    </row>
    <row r="3353" spans="1:9" ht="12.75" x14ac:dyDescent="0.2">
      <c r="A3353" s="160"/>
      <c r="B3353" s="182"/>
      <c r="C3353" s="138" t="s">
        <v>504</v>
      </c>
      <c r="D3353" s="138">
        <f>E3353+F3353+G3353+H3353</f>
        <v>687.4</v>
      </c>
      <c r="E3353" s="113">
        <v>0</v>
      </c>
      <c r="F3353" s="113">
        <v>0</v>
      </c>
      <c r="G3353" s="113">
        <v>0</v>
      </c>
      <c r="H3353" s="113">
        <f>687.4</f>
        <v>687.4</v>
      </c>
      <c r="I3353" s="3"/>
    </row>
    <row r="3354" spans="1:9" ht="12.75" x14ac:dyDescent="0.2">
      <c r="A3354" s="160"/>
      <c r="B3354" s="182"/>
      <c r="C3354" s="138" t="s">
        <v>505</v>
      </c>
      <c r="D3354" s="138">
        <f>E3354+F3354+G3354+H3354</f>
        <v>0</v>
      </c>
      <c r="E3354" s="113">
        <v>0</v>
      </c>
      <c r="F3354" s="113">
        <v>0</v>
      </c>
      <c r="G3354" s="113">
        <v>0</v>
      </c>
      <c r="H3354" s="113">
        <v>0</v>
      </c>
      <c r="I3354" s="3"/>
    </row>
    <row r="3355" spans="1:9" ht="12.75" x14ac:dyDescent="0.2">
      <c r="A3355" s="160"/>
      <c r="B3355" s="182"/>
      <c r="C3355" s="138" t="s">
        <v>506</v>
      </c>
      <c r="D3355" s="138">
        <f>E3355+F3355+G3355+H3355</f>
        <v>0</v>
      </c>
      <c r="E3355" s="113">
        <v>0</v>
      </c>
      <c r="F3355" s="113">
        <v>0</v>
      </c>
      <c r="G3355" s="113">
        <v>0</v>
      </c>
      <c r="H3355" s="113">
        <v>0</v>
      </c>
      <c r="I3355" s="3"/>
    </row>
    <row r="3356" spans="1:9" ht="12.75" x14ac:dyDescent="0.2">
      <c r="A3356" s="160"/>
      <c r="B3356" s="182"/>
      <c r="C3356" s="138" t="s">
        <v>507</v>
      </c>
      <c r="D3356" s="138">
        <f>E3356+F3356+G3356+H3356</f>
        <v>0</v>
      </c>
      <c r="E3356" s="113">
        <v>0</v>
      </c>
      <c r="F3356" s="113">
        <v>0</v>
      </c>
      <c r="G3356" s="113">
        <v>0</v>
      </c>
      <c r="H3356" s="113">
        <v>0</v>
      </c>
      <c r="I3356" s="3"/>
    </row>
    <row r="3357" spans="1:9" ht="12.75" x14ac:dyDescent="0.2">
      <c r="A3357" s="160" t="s">
        <v>1069</v>
      </c>
      <c r="B3357" s="182" t="s">
        <v>564</v>
      </c>
      <c r="C3357" s="138" t="s">
        <v>502</v>
      </c>
      <c r="D3357" s="10">
        <f>D3358+D3359+D3360+D3361+D3362</f>
        <v>3315.9</v>
      </c>
      <c r="E3357" s="113">
        <v>0</v>
      </c>
      <c r="F3357" s="113">
        <v>0</v>
      </c>
      <c r="G3357" s="113">
        <v>0</v>
      </c>
      <c r="H3357" s="10">
        <f>H3358+H3359+H3360+H3361+H3362</f>
        <v>3315.9</v>
      </c>
      <c r="I3357" s="3"/>
    </row>
    <row r="3358" spans="1:9" ht="12.75" x14ac:dyDescent="0.2">
      <c r="A3358" s="160"/>
      <c r="B3358" s="182"/>
      <c r="C3358" s="138" t="s">
        <v>503</v>
      </c>
      <c r="D3358" s="138">
        <f>E3358+F3358+G3358+H3358</f>
        <v>3315.9</v>
      </c>
      <c r="E3358" s="113">
        <v>0</v>
      </c>
      <c r="F3358" s="113">
        <v>0</v>
      </c>
      <c r="G3358" s="113">
        <v>0</v>
      </c>
      <c r="H3358" s="113">
        <f>95.9+1443.2+1776.8</f>
        <v>3315.9</v>
      </c>
      <c r="I3358" s="3"/>
    </row>
    <row r="3359" spans="1:9" ht="12.75" x14ac:dyDescent="0.2">
      <c r="A3359" s="160"/>
      <c r="B3359" s="182"/>
      <c r="C3359" s="138" t="s">
        <v>504</v>
      </c>
      <c r="D3359" s="138">
        <f>E3359+F3359+G3359+H3359</f>
        <v>0</v>
      </c>
      <c r="E3359" s="113">
        <v>0</v>
      </c>
      <c r="F3359" s="113">
        <v>0</v>
      </c>
      <c r="G3359" s="113">
        <v>0</v>
      </c>
      <c r="H3359" s="113">
        <v>0</v>
      </c>
      <c r="I3359" s="3"/>
    </row>
    <row r="3360" spans="1:9" ht="12.75" x14ac:dyDescent="0.2">
      <c r="A3360" s="160"/>
      <c r="B3360" s="182"/>
      <c r="C3360" s="138" t="s">
        <v>505</v>
      </c>
      <c r="D3360" s="138">
        <f>E3360+F3360+G3360+H3360</f>
        <v>0</v>
      </c>
      <c r="E3360" s="113">
        <v>0</v>
      </c>
      <c r="F3360" s="113">
        <v>0</v>
      </c>
      <c r="G3360" s="113">
        <v>0</v>
      </c>
      <c r="H3360" s="113">
        <v>0</v>
      </c>
      <c r="I3360" s="3"/>
    </row>
    <row r="3361" spans="1:9" ht="12.75" x14ac:dyDescent="0.2">
      <c r="A3361" s="160"/>
      <c r="B3361" s="182"/>
      <c r="C3361" s="138" t="s">
        <v>506</v>
      </c>
      <c r="D3361" s="138">
        <f>E3361+F3361+G3361+H3361</f>
        <v>0</v>
      </c>
      <c r="E3361" s="113">
        <v>0</v>
      </c>
      <c r="F3361" s="113">
        <v>0</v>
      </c>
      <c r="G3361" s="113">
        <v>0</v>
      </c>
      <c r="H3361" s="113">
        <v>0</v>
      </c>
      <c r="I3361" s="3"/>
    </row>
    <row r="3362" spans="1:9" ht="12.75" x14ac:dyDescent="0.2">
      <c r="A3362" s="160"/>
      <c r="B3362" s="182"/>
      <c r="C3362" s="138" t="s">
        <v>507</v>
      </c>
      <c r="D3362" s="138">
        <f>E3362+F3362+G3362+H3362</f>
        <v>0</v>
      </c>
      <c r="E3362" s="113">
        <v>0</v>
      </c>
      <c r="F3362" s="113">
        <v>0</v>
      </c>
      <c r="G3362" s="113">
        <v>0</v>
      </c>
      <c r="H3362" s="113">
        <v>0</v>
      </c>
      <c r="I3362" s="3"/>
    </row>
    <row r="3363" spans="1:9" ht="12.75" x14ac:dyDescent="0.2">
      <c r="A3363" s="160" t="s">
        <v>1070</v>
      </c>
      <c r="B3363" s="182" t="s">
        <v>564</v>
      </c>
      <c r="C3363" s="138" t="s">
        <v>502</v>
      </c>
      <c r="D3363" s="10">
        <f>D3364+D3365+D3366+D3367+D3368</f>
        <v>1299.6000000000001</v>
      </c>
      <c r="E3363" s="113">
        <v>0</v>
      </c>
      <c r="F3363" s="113">
        <v>0</v>
      </c>
      <c r="G3363" s="113">
        <v>0</v>
      </c>
      <c r="H3363" s="10">
        <f>H3364+H3365+H3366+H3367+H3368</f>
        <v>1299.6000000000001</v>
      </c>
      <c r="I3363" s="3"/>
    </row>
    <row r="3364" spans="1:9" ht="12.75" x14ac:dyDescent="0.2">
      <c r="A3364" s="160"/>
      <c r="B3364" s="182"/>
      <c r="C3364" s="138" t="s">
        <v>503</v>
      </c>
      <c r="D3364" s="138">
        <f>E3364+F3364+G3364+H3364</f>
        <v>0</v>
      </c>
      <c r="E3364" s="113">
        <v>0</v>
      </c>
      <c r="F3364" s="113">
        <v>0</v>
      </c>
      <c r="G3364" s="113">
        <v>0</v>
      </c>
      <c r="H3364" s="113">
        <v>0</v>
      </c>
      <c r="I3364" s="3"/>
    </row>
    <row r="3365" spans="1:9" ht="12.75" x14ac:dyDescent="0.2">
      <c r="A3365" s="160"/>
      <c r="B3365" s="182"/>
      <c r="C3365" s="138" t="s">
        <v>504</v>
      </c>
      <c r="D3365" s="138">
        <f>E3365+F3365+G3365+H3365</f>
        <v>1299.6000000000001</v>
      </c>
      <c r="E3365" s="113">
        <v>0</v>
      </c>
      <c r="F3365" s="113">
        <v>0</v>
      </c>
      <c r="G3365" s="113">
        <v>0</v>
      </c>
      <c r="H3365" s="113">
        <f>95.9+1203.7</f>
        <v>1299.6000000000001</v>
      </c>
      <c r="I3365" s="3"/>
    </row>
    <row r="3366" spans="1:9" ht="12.75" x14ac:dyDescent="0.2">
      <c r="A3366" s="160"/>
      <c r="B3366" s="182"/>
      <c r="C3366" s="138" t="s">
        <v>505</v>
      </c>
      <c r="D3366" s="138">
        <f>E3366+F3366+G3366+H3366</f>
        <v>0</v>
      </c>
      <c r="E3366" s="113">
        <v>0</v>
      </c>
      <c r="F3366" s="113">
        <v>0</v>
      </c>
      <c r="G3366" s="113">
        <v>0</v>
      </c>
      <c r="H3366" s="113">
        <v>0</v>
      </c>
      <c r="I3366" s="3"/>
    </row>
    <row r="3367" spans="1:9" ht="12.75" x14ac:dyDescent="0.2">
      <c r="A3367" s="160"/>
      <c r="B3367" s="182"/>
      <c r="C3367" s="138" t="s">
        <v>506</v>
      </c>
      <c r="D3367" s="138">
        <f>E3367+F3367+G3367+H3367</f>
        <v>0</v>
      </c>
      <c r="E3367" s="113">
        <v>0</v>
      </c>
      <c r="F3367" s="113">
        <v>0</v>
      </c>
      <c r="G3367" s="113">
        <v>0</v>
      </c>
      <c r="H3367" s="113">
        <v>0</v>
      </c>
      <c r="I3367" s="3"/>
    </row>
    <row r="3368" spans="1:9" ht="12.75" x14ac:dyDescent="0.2">
      <c r="A3368" s="160"/>
      <c r="B3368" s="182"/>
      <c r="C3368" s="138" t="s">
        <v>507</v>
      </c>
      <c r="D3368" s="138">
        <f>E3368+F3368+G3368+H3368</f>
        <v>0</v>
      </c>
      <c r="E3368" s="113">
        <v>0</v>
      </c>
      <c r="F3368" s="113">
        <v>0</v>
      </c>
      <c r="G3368" s="113">
        <v>0</v>
      </c>
      <c r="H3368" s="113">
        <v>0</v>
      </c>
      <c r="I3368" s="3"/>
    </row>
    <row r="3369" spans="1:9" ht="12.75" x14ac:dyDescent="0.2">
      <c r="A3369" s="160" t="s">
        <v>1071</v>
      </c>
      <c r="B3369" s="182" t="s">
        <v>565</v>
      </c>
      <c r="C3369" s="138" t="s">
        <v>502</v>
      </c>
      <c r="D3369" s="10">
        <f>D3370+D3371+D3372+D3373+D3374</f>
        <v>6273.5</v>
      </c>
      <c r="E3369" s="113">
        <v>0</v>
      </c>
      <c r="F3369" s="113">
        <v>0</v>
      </c>
      <c r="G3369" s="113">
        <v>0</v>
      </c>
      <c r="H3369" s="10">
        <f>H3370+H3371+H3372+H3373+H3374</f>
        <v>6273.5</v>
      </c>
      <c r="I3369" s="3"/>
    </row>
    <row r="3370" spans="1:9" ht="12.75" x14ac:dyDescent="0.2">
      <c r="A3370" s="160"/>
      <c r="B3370" s="182"/>
      <c r="C3370" s="138" t="s">
        <v>503</v>
      </c>
      <c r="D3370" s="138">
        <f>E3370+F3370+G3370+H3370</f>
        <v>6273.5</v>
      </c>
      <c r="E3370" s="113">
        <v>0</v>
      </c>
      <c r="F3370" s="113">
        <v>0</v>
      </c>
      <c r="G3370" s="113">
        <v>0</v>
      </c>
      <c r="H3370" s="113">
        <f>314.7+4735.6+1223.2</f>
        <v>6273.5</v>
      </c>
      <c r="I3370" s="3"/>
    </row>
    <row r="3371" spans="1:9" ht="12.75" x14ac:dyDescent="0.2">
      <c r="A3371" s="160"/>
      <c r="B3371" s="182"/>
      <c r="C3371" s="138" t="s">
        <v>504</v>
      </c>
      <c r="D3371" s="138">
        <f>E3371+F3371+G3371+H3371</f>
        <v>0</v>
      </c>
      <c r="E3371" s="113">
        <v>0</v>
      </c>
      <c r="F3371" s="113">
        <v>0</v>
      </c>
      <c r="G3371" s="113">
        <v>0</v>
      </c>
      <c r="H3371" s="113">
        <v>0</v>
      </c>
      <c r="I3371" s="3"/>
    </row>
    <row r="3372" spans="1:9" ht="12.75" x14ac:dyDescent="0.2">
      <c r="A3372" s="160"/>
      <c r="B3372" s="182"/>
      <c r="C3372" s="138" t="s">
        <v>505</v>
      </c>
      <c r="D3372" s="138">
        <f>E3372+F3372+G3372+H3372</f>
        <v>0</v>
      </c>
      <c r="E3372" s="113">
        <v>0</v>
      </c>
      <c r="F3372" s="113">
        <v>0</v>
      </c>
      <c r="G3372" s="113">
        <v>0</v>
      </c>
      <c r="H3372" s="113">
        <v>0</v>
      </c>
      <c r="I3372" s="3"/>
    </row>
    <row r="3373" spans="1:9" ht="12.75" x14ac:dyDescent="0.2">
      <c r="A3373" s="160"/>
      <c r="B3373" s="182"/>
      <c r="C3373" s="138" t="s">
        <v>506</v>
      </c>
      <c r="D3373" s="138">
        <f>E3373+F3373+G3373+H3373</f>
        <v>0</v>
      </c>
      <c r="E3373" s="113">
        <v>0</v>
      </c>
      <c r="F3373" s="113">
        <v>0</v>
      </c>
      <c r="G3373" s="113">
        <v>0</v>
      </c>
      <c r="H3373" s="113">
        <v>0</v>
      </c>
      <c r="I3373" s="3"/>
    </row>
    <row r="3374" spans="1:9" ht="15" customHeight="1" x14ac:dyDescent="0.2">
      <c r="A3374" s="160"/>
      <c r="B3374" s="182"/>
      <c r="C3374" s="138" t="s">
        <v>507</v>
      </c>
      <c r="D3374" s="138">
        <f>E3374+F3374+G3374+H3374</f>
        <v>0</v>
      </c>
      <c r="E3374" s="113">
        <v>0</v>
      </c>
      <c r="F3374" s="113">
        <v>0</v>
      </c>
      <c r="G3374" s="113">
        <v>0</v>
      </c>
      <c r="H3374" s="113">
        <v>0</v>
      </c>
      <c r="I3374" s="3"/>
    </row>
    <row r="3375" spans="1:9" ht="12.75" x14ac:dyDescent="0.2">
      <c r="A3375" s="160" t="s">
        <v>1072</v>
      </c>
      <c r="B3375" s="182" t="s">
        <v>565</v>
      </c>
      <c r="C3375" s="138" t="s">
        <v>502</v>
      </c>
      <c r="D3375" s="10">
        <f>D3376+D3377+D3378+D3379+D3380</f>
        <v>314.7</v>
      </c>
      <c r="E3375" s="113">
        <v>0</v>
      </c>
      <c r="F3375" s="113">
        <v>0</v>
      </c>
      <c r="G3375" s="113">
        <v>0</v>
      </c>
      <c r="H3375" s="10">
        <f>H3376+H3377+H3378+H3379+H3380</f>
        <v>314.7</v>
      </c>
      <c r="I3375" s="3"/>
    </row>
    <row r="3376" spans="1:9" ht="12.75" x14ac:dyDescent="0.2">
      <c r="A3376" s="160"/>
      <c r="B3376" s="182"/>
      <c r="C3376" s="138" t="s">
        <v>503</v>
      </c>
      <c r="D3376" s="138">
        <f>E3376+F3376+G3376+H3376</f>
        <v>0</v>
      </c>
      <c r="E3376" s="113">
        <v>0</v>
      </c>
      <c r="F3376" s="113">
        <v>0</v>
      </c>
      <c r="G3376" s="113">
        <v>0</v>
      </c>
      <c r="H3376" s="113">
        <v>0</v>
      </c>
      <c r="I3376" s="3"/>
    </row>
    <row r="3377" spans="1:9" ht="12.75" x14ac:dyDescent="0.2">
      <c r="A3377" s="160"/>
      <c r="B3377" s="182"/>
      <c r="C3377" s="138" t="s">
        <v>504</v>
      </c>
      <c r="D3377" s="138">
        <f>E3377+F3377+G3377+H3377</f>
        <v>314.7</v>
      </c>
      <c r="E3377" s="113">
        <v>0</v>
      </c>
      <c r="F3377" s="113">
        <v>0</v>
      </c>
      <c r="G3377" s="113">
        <v>0</v>
      </c>
      <c r="H3377" s="113">
        <f>314.7</f>
        <v>314.7</v>
      </c>
      <c r="I3377" s="3"/>
    </row>
    <row r="3378" spans="1:9" ht="12.75" x14ac:dyDescent="0.2">
      <c r="A3378" s="160"/>
      <c r="B3378" s="182"/>
      <c r="C3378" s="138" t="s">
        <v>505</v>
      </c>
      <c r="D3378" s="138">
        <f>E3378+F3378+G3378+H3378</f>
        <v>0</v>
      </c>
      <c r="E3378" s="113">
        <v>0</v>
      </c>
      <c r="F3378" s="113">
        <v>0</v>
      </c>
      <c r="G3378" s="113">
        <v>0</v>
      </c>
      <c r="H3378" s="113">
        <v>0</v>
      </c>
      <c r="I3378" s="3"/>
    </row>
    <row r="3379" spans="1:9" ht="12.75" x14ac:dyDescent="0.2">
      <c r="A3379" s="160"/>
      <c r="B3379" s="182"/>
      <c r="C3379" s="138" t="s">
        <v>506</v>
      </c>
      <c r="D3379" s="138">
        <f>E3379+F3379+G3379+H3379</f>
        <v>0</v>
      </c>
      <c r="E3379" s="113">
        <v>0</v>
      </c>
      <c r="F3379" s="113">
        <v>0</v>
      </c>
      <c r="G3379" s="113">
        <v>0</v>
      </c>
      <c r="H3379" s="113">
        <v>0</v>
      </c>
      <c r="I3379" s="3"/>
    </row>
    <row r="3380" spans="1:9" ht="12.75" x14ac:dyDescent="0.2">
      <c r="A3380" s="160"/>
      <c r="B3380" s="182"/>
      <c r="C3380" s="138" t="s">
        <v>507</v>
      </c>
      <c r="D3380" s="138">
        <f>E3380+F3380+G3380+H3380</f>
        <v>0</v>
      </c>
      <c r="E3380" s="113">
        <v>0</v>
      </c>
      <c r="F3380" s="113">
        <v>0</v>
      </c>
      <c r="G3380" s="113">
        <v>0</v>
      </c>
      <c r="H3380" s="113">
        <v>0</v>
      </c>
      <c r="I3380" s="3"/>
    </row>
    <row r="3381" spans="1:9" ht="12.75" x14ac:dyDescent="0.2">
      <c r="A3381" s="160" t="s">
        <v>302</v>
      </c>
      <c r="B3381" s="189" t="s">
        <v>1073</v>
      </c>
      <c r="C3381" s="138" t="s">
        <v>502</v>
      </c>
      <c r="D3381" s="10">
        <f>D3382+D3383+D3384+D3385+D3386</f>
        <v>76.900000000000006</v>
      </c>
      <c r="E3381" s="113">
        <v>0</v>
      </c>
      <c r="F3381" s="10">
        <f>F3382+F3383+F3384+F3385+F3386</f>
        <v>76.900000000000006</v>
      </c>
      <c r="G3381" s="113">
        <v>0</v>
      </c>
      <c r="H3381" s="113">
        <v>0</v>
      </c>
      <c r="I3381" s="3"/>
    </row>
    <row r="3382" spans="1:9" ht="12.75" x14ac:dyDescent="0.2">
      <c r="A3382" s="160"/>
      <c r="B3382" s="189"/>
      <c r="C3382" s="138" t="s">
        <v>503</v>
      </c>
      <c r="D3382" s="138">
        <f>E3382+F3382+G3382+H3382</f>
        <v>76.900000000000006</v>
      </c>
      <c r="E3382" s="113">
        <v>0</v>
      </c>
      <c r="F3382" s="138">
        <v>76.900000000000006</v>
      </c>
      <c r="G3382" s="113">
        <v>0</v>
      </c>
      <c r="H3382" s="113">
        <v>0</v>
      </c>
      <c r="I3382" s="3"/>
    </row>
    <row r="3383" spans="1:9" ht="12.75" x14ac:dyDescent="0.2">
      <c r="A3383" s="160"/>
      <c r="B3383" s="189"/>
      <c r="C3383" s="138" t="s">
        <v>504</v>
      </c>
      <c r="D3383" s="138">
        <f>E3383+F3383+G3383+H3383</f>
        <v>0</v>
      </c>
      <c r="E3383" s="113">
        <v>0</v>
      </c>
      <c r="F3383" s="113">
        <v>0</v>
      </c>
      <c r="G3383" s="113">
        <v>0</v>
      </c>
      <c r="H3383" s="113">
        <v>0</v>
      </c>
      <c r="I3383" s="3"/>
    </row>
    <row r="3384" spans="1:9" ht="12.75" x14ac:dyDescent="0.2">
      <c r="A3384" s="160"/>
      <c r="B3384" s="189"/>
      <c r="C3384" s="138" t="s">
        <v>505</v>
      </c>
      <c r="D3384" s="138">
        <f>E3384+F3384+G3384+H3384</f>
        <v>0</v>
      </c>
      <c r="E3384" s="113">
        <v>0</v>
      </c>
      <c r="F3384" s="113">
        <v>0</v>
      </c>
      <c r="G3384" s="113">
        <v>0</v>
      </c>
      <c r="H3384" s="113">
        <v>0</v>
      </c>
      <c r="I3384" s="3"/>
    </row>
    <row r="3385" spans="1:9" ht="12.75" x14ac:dyDescent="0.2">
      <c r="A3385" s="160"/>
      <c r="B3385" s="189"/>
      <c r="C3385" s="138" t="s">
        <v>506</v>
      </c>
      <c r="D3385" s="138">
        <f>E3385+F3385+G3385+H3385</f>
        <v>0</v>
      </c>
      <c r="E3385" s="113">
        <v>0</v>
      </c>
      <c r="F3385" s="113">
        <v>0</v>
      </c>
      <c r="G3385" s="113">
        <v>0</v>
      </c>
      <c r="H3385" s="113">
        <v>0</v>
      </c>
      <c r="I3385" s="3"/>
    </row>
    <row r="3386" spans="1:9" ht="12.75" x14ac:dyDescent="0.2">
      <c r="A3386" s="160"/>
      <c r="B3386" s="189"/>
      <c r="C3386" s="138" t="s">
        <v>507</v>
      </c>
      <c r="D3386" s="138">
        <f>E3386+F3386+G3386+H3386</f>
        <v>0</v>
      </c>
      <c r="E3386" s="113">
        <v>0</v>
      </c>
      <c r="F3386" s="113">
        <v>0</v>
      </c>
      <c r="G3386" s="113">
        <v>0</v>
      </c>
      <c r="H3386" s="113">
        <v>0</v>
      </c>
      <c r="I3386" s="3"/>
    </row>
    <row r="3387" spans="1:9" ht="12.75" x14ac:dyDescent="0.2">
      <c r="A3387" s="160" t="s">
        <v>303</v>
      </c>
      <c r="B3387" s="189" t="s">
        <v>1074</v>
      </c>
      <c r="C3387" s="138" t="s">
        <v>502</v>
      </c>
      <c r="D3387" s="10">
        <f>D3388+D3389+D3390+D3391+D3392</f>
        <v>95.7</v>
      </c>
      <c r="E3387" s="113">
        <v>0</v>
      </c>
      <c r="F3387" s="10">
        <f>F3388+F3389+F3390+F3391+F3392</f>
        <v>95.7</v>
      </c>
      <c r="G3387" s="113">
        <v>0</v>
      </c>
      <c r="H3387" s="113">
        <v>0</v>
      </c>
      <c r="I3387" s="3"/>
    </row>
    <row r="3388" spans="1:9" ht="12.75" x14ac:dyDescent="0.2">
      <c r="A3388" s="160"/>
      <c r="B3388" s="189"/>
      <c r="C3388" s="138" t="s">
        <v>503</v>
      </c>
      <c r="D3388" s="138">
        <f>E3388+F3388+G3388+H3388</f>
        <v>95.7</v>
      </c>
      <c r="E3388" s="113">
        <v>0</v>
      </c>
      <c r="F3388" s="138">
        <v>95.7</v>
      </c>
      <c r="G3388" s="113">
        <v>0</v>
      </c>
      <c r="H3388" s="113">
        <v>0</v>
      </c>
      <c r="I3388" s="3"/>
    </row>
    <row r="3389" spans="1:9" ht="12.75" x14ac:dyDescent="0.2">
      <c r="A3389" s="160"/>
      <c r="B3389" s="189"/>
      <c r="C3389" s="138" t="s">
        <v>504</v>
      </c>
      <c r="D3389" s="138">
        <f>E3389+F3389+G3389+H3389</f>
        <v>0</v>
      </c>
      <c r="E3389" s="113">
        <v>0</v>
      </c>
      <c r="F3389" s="113">
        <v>0</v>
      </c>
      <c r="G3389" s="113">
        <v>0</v>
      </c>
      <c r="H3389" s="113">
        <v>0</v>
      </c>
      <c r="I3389" s="3"/>
    </row>
    <row r="3390" spans="1:9" ht="12.75" x14ac:dyDescent="0.2">
      <c r="A3390" s="160"/>
      <c r="B3390" s="189"/>
      <c r="C3390" s="138" t="s">
        <v>505</v>
      </c>
      <c r="D3390" s="138">
        <f>E3390+F3390+G3390+H3390</f>
        <v>0</v>
      </c>
      <c r="E3390" s="113">
        <v>0</v>
      </c>
      <c r="F3390" s="113">
        <v>0</v>
      </c>
      <c r="G3390" s="113">
        <v>0</v>
      </c>
      <c r="H3390" s="113">
        <v>0</v>
      </c>
      <c r="I3390" s="3"/>
    </row>
    <row r="3391" spans="1:9" ht="12.75" x14ac:dyDescent="0.2">
      <c r="A3391" s="160"/>
      <c r="B3391" s="189"/>
      <c r="C3391" s="138" t="s">
        <v>506</v>
      </c>
      <c r="D3391" s="138">
        <f>E3391+F3391+G3391+H3391</f>
        <v>0</v>
      </c>
      <c r="E3391" s="113">
        <v>0</v>
      </c>
      <c r="F3391" s="113">
        <v>0</v>
      </c>
      <c r="G3391" s="113">
        <v>0</v>
      </c>
      <c r="H3391" s="113">
        <v>0</v>
      </c>
      <c r="I3391" s="3"/>
    </row>
    <row r="3392" spans="1:9" ht="12.75" x14ac:dyDescent="0.2">
      <c r="A3392" s="160"/>
      <c r="B3392" s="189"/>
      <c r="C3392" s="138" t="s">
        <v>507</v>
      </c>
      <c r="D3392" s="138">
        <f>E3392+F3392+G3392+H3392</f>
        <v>0</v>
      </c>
      <c r="E3392" s="113">
        <v>0</v>
      </c>
      <c r="F3392" s="113">
        <v>0</v>
      </c>
      <c r="G3392" s="113">
        <v>0</v>
      </c>
      <c r="H3392" s="113">
        <v>0</v>
      </c>
      <c r="I3392" s="3"/>
    </row>
    <row r="3393" spans="1:9" ht="12.75" x14ac:dyDescent="0.2">
      <c r="A3393" s="160" t="s">
        <v>304</v>
      </c>
      <c r="B3393" s="189" t="s">
        <v>1075</v>
      </c>
      <c r="C3393" s="138" t="s">
        <v>502</v>
      </c>
      <c r="D3393" s="10">
        <f>D3394+D3395+D3396+D3397+D3398</f>
        <v>64.599999999999994</v>
      </c>
      <c r="E3393" s="113">
        <v>0</v>
      </c>
      <c r="F3393" s="10">
        <f>F3394+F3395+F3396+F3397+F3398</f>
        <v>64.599999999999994</v>
      </c>
      <c r="G3393" s="113">
        <v>0</v>
      </c>
      <c r="H3393" s="113">
        <v>0</v>
      </c>
      <c r="I3393" s="3"/>
    </row>
    <row r="3394" spans="1:9" ht="12.75" x14ac:dyDescent="0.2">
      <c r="A3394" s="160"/>
      <c r="B3394" s="189"/>
      <c r="C3394" s="138" t="s">
        <v>503</v>
      </c>
      <c r="D3394" s="138">
        <f>E3394+F3394+G3394+H3394</f>
        <v>64.599999999999994</v>
      </c>
      <c r="E3394" s="113">
        <v>0</v>
      </c>
      <c r="F3394" s="138">
        <v>64.599999999999994</v>
      </c>
      <c r="G3394" s="113">
        <v>0</v>
      </c>
      <c r="H3394" s="113">
        <v>0</v>
      </c>
      <c r="I3394" s="3"/>
    </row>
    <row r="3395" spans="1:9" ht="12.75" x14ac:dyDescent="0.2">
      <c r="A3395" s="160"/>
      <c r="B3395" s="189"/>
      <c r="C3395" s="138" t="s">
        <v>504</v>
      </c>
      <c r="D3395" s="138">
        <f>E3395+F3395+G3395+H3395</f>
        <v>0</v>
      </c>
      <c r="E3395" s="113">
        <v>0</v>
      </c>
      <c r="F3395" s="113">
        <v>0</v>
      </c>
      <c r="G3395" s="113">
        <v>0</v>
      </c>
      <c r="H3395" s="113">
        <v>0</v>
      </c>
      <c r="I3395" s="3"/>
    </row>
    <row r="3396" spans="1:9" ht="12.75" x14ac:dyDescent="0.2">
      <c r="A3396" s="160"/>
      <c r="B3396" s="189"/>
      <c r="C3396" s="138" t="s">
        <v>505</v>
      </c>
      <c r="D3396" s="138">
        <f>E3396+F3396+G3396+H3396</f>
        <v>0</v>
      </c>
      <c r="E3396" s="113">
        <v>0</v>
      </c>
      <c r="F3396" s="113">
        <v>0</v>
      </c>
      <c r="G3396" s="113">
        <v>0</v>
      </c>
      <c r="H3396" s="113">
        <v>0</v>
      </c>
      <c r="I3396" s="3"/>
    </row>
    <row r="3397" spans="1:9" ht="12.75" x14ac:dyDescent="0.2">
      <c r="A3397" s="160"/>
      <c r="B3397" s="189"/>
      <c r="C3397" s="138" t="s">
        <v>506</v>
      </c>
      <c r="D3397" s="138">
        <f>E3397+F3397+G3397+H3397</f>
        <v>0</v>
      </c>
      <c r="E3397" s="113">
        <v>0</v>
      </c>
      <c r="F3397" s="113">
        <v>0</v>
      </c>
      <c r="G3397" s="113">
        <v>0</v>
      </c>
      <c r="H3397" s="113">
        <v>0</v>
      </c>
      <c r="I3397" s="3"/>
    </row>
    <row r="3398" spans="1:9" ht="12.75" x14ac:dyDescent="0.2">
      <c r="A3398" s="160"/>
      <c r="B3398" s="189"/>
      <c r="C3398" s="138" t="s">
        <v>507</v>
      </c>
      <c r="D3398" s="138">
        <f>E3398+F3398+G3398+H3398</f>
        <v>0</v>
      </c>
      <c r="E3398" s="113">
        <v>0</v>
      </c>
      <c r="F3398" s="113">
        <v>0</v>
      </c>
      <c r="G3398" s="113">
        <v>0</v>
      </c>
      <c r="H3398" s="113">
        <v>0</v>
      </c>
      <c r="I3398" s="3"/>
    </row>
    <row r="3399" spans="1:9" ht="12.75" x14ac:dyDescent="0.2">
      <c r="A3399" s="214" t="s">
        <v>305</v>
      </c>
      <c r="B3399" s="189" t="s">
        <v>1076</v>
      </c>
      <c r="C3399" s="138" t="s">
        <v>502</v>
      </c>
      <c r="D3399" s="10">
        <f>D3400+D3401+D3402+D3403+D3404</f>
        <v>109.8</v>
      </c>
      <c r="E3399" s="113">
        <v>0</v>
      </c>
      <c r="F3399" s="10">
        <f>F3400+F3401+F3402+F3403+F3404</f>
        <v>109.8</v>
      </c>
      <c r="G3399" s="113">
        <v>0</v>
      </c>
      <c r="H3399" s="113">
        <v>0</v>
      </c>
      <c r="I3399" s="3"/>
    </row>
    <row r="3400" spans="1:9" ht="12.75" x14ac:dyDescent="0.2">
      <c r="A3400" s="214"/>
      <c r="B3400" s="189"/>
      <c r="C3400" s="138" t="s">
        <v>503</v>
      </c>
      <c r="D3400" s="138">
        <f>E3400+F3400+G3400+H3400</f>
        <v>0</v>
      </c>
      <c r="E3400" s="113">
        <v>0</v>
      </c>
      <c r="F3400" s="113">
        <v>0</v>
      </c>
      <c r="G3400" s="113">
        <v>0</v>
      </c>
      <c r="H3400" s="113">
        <v>0</v>
      </c>
      <c r="I3400" s="3"/>
    </row>
    <row r="3401" spans="1:9" ht="12.75" x14ac:dyDescent="0.2">
      <c r="A3401" s="214"/>
      <c r="B3401" s="189"/>
      <c r="C3401" s="138" t="s">
        <v>504</v>
      </c>
      <c r="D3401" s="138">
        <f>E3401+F3401+G3401+H3401</f>
        <v>0</v>
      </c>
      <c r="E3401" s="113">
        <v>0</v>
      </c>
      <c r="F3401" s="138">
        <v>0</v>
      </c>
      <c r="G3401" s="113">
        <v>0</v>
      </c>
      <c r="H3401" s="113">
        <v>0</v>
      </c>
      <c r="I3401" s="3"/>
    </row>
    <row r="3402" spans="1:9" ht="12.75" x14ac:dyDescent="0.2">
      <c r="A3402" s="214"/>
      <c r="B3402" s="189"/>
      <c r="C3402" s="138" t="s">
        <v>505</v>
      </c>
      <c r="D3402" s="138">
        <f>E3402+F3402+G3402+H3402</f>
        <v>0</v>
      </c>
      <c r="E3402" s="113">
        <v>0</v>
      </c>
      <c r="F3402" s="138">
        <v>0</v>
      </c>
      <c r="G3402" s="113">
        <v>0</v>
      </c>
      <c r="H3402" s="113">
        <v>0</v>
      </c>
      <c r="I3402" s="3"/>
    </row>
    <row r="3403" spans="1:9" ht="12.75" x14ac:dyDescent="0.2">
      <c r="A3403" s="214"/>
      <c r="B3403" s="189"/>
      <c r="C3403" s="138" t="s">
        <v>506</v>
      </c>
      <c r="D3403" s="138">
        <f>E3403+F3403+G3403+H3403</f>
        <v>54.9</v>
      </c>
      <c r="E3403" s="113">
        <v>0</v>
      </c>
      <c r="F3403" s="138">
        <v>54.9</v>
      </c>
      <c r="G3403" s="113">
        <v>0</v>
      </c>
      <c r="H3403" s="113">
        <v>0</v>
      </c>
      <c r="I3403" s="3"/>
    </row>
    <row r="3404" spans="1:9" ht="12.75" x14ac:dyDescent="0.2">
      <c r="A3404" s="214"/>
      <c r="B3404" s="189"/>
      <c r="C3404" s="138" t="s">
        <v>507</v>
      </c>
      <c r="D3404" s="138">
        <f>E3404+F3404+G3404+H3404</f>
        <v>54.9</v>
      </c>
      <c r="E3404" s="113">
        <v>0</v>
      </c>
      <c r="F3404" s="113">
        <v>54.9</v>
      </c>
      <c r="G3404" s="113">
        <v>0</v>
      </c>
      <c r="H3404" s="113">
        <v>0</v>
      </c>
      <c r="I3404" s="3"/>
    </row>
    <row r="3405" spans="1:9" ht="12.75" x14ac:dyDescent="0.2">
      <c r="A3405" s="161" t="s">
        <v>603</v>
      </c>
      <c r="B3405" s="164" t="s">
        <v>1521</v>
      </c>
      <c r="C3405" s="138" t="s">
        <v>502</v>
      </c>
      <c r="D3405" s="10">
        <f>D3406+D3407+D3408+D3409+D3410</f>
        <v>5792.6</v>
      </c>
      <c r="E3405" s="113">
        <v>0</v>
      </c>
      <c r="F3405" s="10">
        <f>F3406+F3407+F3408+F3409+F3410</f>
        <v>5792.6</v>
      </c>
      <c r="G3405" s="113">
        <v>0</v>
      </c>
      <c r="H3405" s="113">
        <v>0</v>
      </c>
      <c r="I3405" s="3"/>
    </row>
    <row r="3406" spans="1:9" ht="12.75" x14ac:dyDescent="0.2">
      <c r="A3406" s="162"/>
      <c r="B3406" s="165"/>
      <c r="C3406" s="138" t="s">
        <v>503</v>
      </c>
      <c r="D3406" s="138">
        <f>E3406+F3406+G3406+H3406</f>
        <v>0</v>
      </c>
      <c r="E3406" s="113">
        <v>0</v>
      </c>
      <c r="F3406" s="113">
        <v>0</v>
      </c>
      <c r="G3406" s="113">
        <v>0</v>
      </c>
      <c r="H3406" s="113">
        <v>0</v>
      </c>
      <c r="I3406" s="3"/>
    </row>
    <row r="3407" spans="1:9" ht="12.75" x14ac:dyDescent="0.2">
      <c r="A3407" s="162"/>
      <c r="B3407" s="165"/>
      <c r="C3407" s="138" t="s">
        <v>504</v>
      </c>
      <c r="D3407" s="138">
        <f>E3407+F3407+G3407+H3407</f>
        <v>0</v>
      </c>
      <c r="E3407" s="113">
        <v>0</v>
      </c>
      <c r="F3407" s="138">
        <v>0</v>
      </c>
      <c r="G3407" s="113">
        <v>0</v>
      </c>
      <c r="H3407" s="113">
        <v>0</v>
      </c>
      <c r="I3407" s="3"/>
    </row>
    <row r="3408" spans="1:9" ht="12.75" x14ac:dyDescent="0.2">
      <c r="A3408" s="162"/>
      <c r="B3408" s="165"/>
      <c r="C3408" s="138" t="s">
        <v>505</v>
      </c>
      <c r="D3408" s="138">
        <f>E3408+F3408+G3408+H3408</f>
        <v>5792.6</v>
      </c>
      <c r="E3408" s="113">
        <v>0</v>
      </c>
      <c r="F3408" s="138">
        <v>5792.6</v>
      </c>
      <c r="G3408" s="113">
        <v>0</v>
      </c>
      <c r="H3408" s="113">
        <v>0</v>
      </c>
      <c r="I3408" s="3"/>
    </row>
    <row r="3409" spans="1:9" ht="12.75" x14ac:dyDescent="0.2">
      <c r="A3409" s="162"/>
      <c r="B3409" s="165"/>
      <c r="C3409" s="138" t="s">
        <v>506</v>
      </c>
      <c r="D3409" s="138">
        <f>E3409+F3409+G3409+H3409</f>
        <v>0</v>
      </c>
      <c r="E3409" s="113">
        <v>0</v>
      </c>
      <c r="F3409" s="138">
        <v>0</v>
      </c>
      <c r="G3409" s="113">
        <v>0</v>
      </c>
      <c r="H3409" s="113">
        <v>0</v>
      </c>
      <c r="I3409" s="3"/>
    </row>
    <row r="3410" spans="1:9" ht="12.75" x14ac:dyDescent="0.2">
      <c r="A3410" s="163"/>
      <c r="B3410" s="166"/>
      <c r="C3410" s="138" t="s">
        <v>507</v>
      </c>
      <c r="D3410" s="138">
        <f>E3410+F3410+G3410+H3410</f>
        <v>0</v>
      </c>
      <c r="E3410" s="113">
        <v>0</v>
      </c>
      <c r="F3410" s="113">
        <v>0</v>
      </c>
      <c r="G3410" s="113">
        <v>0</v>
      </c>
      <c r="H3410" s="113">
        <v>0</v>
      </c>
      <c r="I3410" s="3"/>
    </row>
    <row r="3411" spans="1:9" s="20" customFormat="1" ht="15" x14ac:dyDescent="0.25">
      <c r="A3411" s="1" t="s">
        <v>306</v>
      </c>
      <c r="B3411" s="256" t="s">
        <v>307</v>
      </c>
      <c r="C3411" s="256"/>
      <c r="D3411" s="256"/>
      <c r="E3411" s="256"/>
      <c r="F3411" s="256"/>
      <c r="G3411" s="256"/>
      <c r="H3411" s="256"/>
      <c r="I3411" s="15"/>
    </row>
    <row r="3412" spans="1:9" ht="12.75" x14ac:dyDescent="0.2">
      <c r="A3412" s="112" t="s">
        <v>308</v>
      </c>
      <c r="B3412" s="139" t="s">
        <v>498</v>
      </c>
      <c r="C3412" s="260" t="s">
        <v>499</v>
      </c>
      <c r="D3412" s="260"/>
      <c r="E3412" s="260"/>
      <c r="F3412" s="260"/>
      <c r="G3412" s="260"/>
      <c r="H3412" s="260"/>
      <c r="I3412" s="3"/>
    </row>
    <row r="3413" spans="1:9" s="30" customFormat="1" ht="12.75" x14ac:dyDescent="0.2">
      <c r="A3413" s="199" t="s">
        <v>309</v>
      </c>
      <c r="B3413" s="280" t="s">
        <v>310</v>
      </c>
      <c r="C3413" s="38" t="s">
        <v>502</v>
      </c>
      <c r="D3413" s="96">
        <f>D3414+D3415+D3416+D3417+D3418</f>
        <v>145076.89802599998</v>
      </c>
      <c r="E3413" s="96">
        <f>E3414+E3415+E3416+E3417+E3418</f>
        <v>0</v>
      </c>
      <c r="F3413" s="96">
        <f>F3414+F3415+F3416+F3417+F3418</f>
        <v>120564.76794599998</v>
      </c>
      <c r="G3413" s="96">
        <f>G3414+G3415+G3416+G3417+G3418</f>
        <v>0</v>
      </c>
      <c r="H3413" s="96">
        <f>H3414+H3415+H3416+H3417+H3418</f>
        <v>24512.130079999999</v>
      </c>
      <c r="I3413" s="24"/>
    </row>
    <row r="3414" spans="1:9" s="30" customFormat="1" ht="12.75" x14ac:dyDescent="0.2">
      <c r="A3414" s="199"/>
      <c r="B3414" s="281"/>
      <c r="C3414" s="38" t="s">
        <v>503</v>
      </c>
      <c r="D3414" s="96">
        <f>E3414+F3414+G3414+H3414</f>
        <v>0</v>
      </c>
      <c r="E3414" s="97">
        <v>0</v>
      </c>
      <c r="F3414" s="97">
        <v>0</v>
      </c>
      <c r="G3414" s="97">
        <v>0</v>
      </c>
      <c r="H3414" s="97">
        <v>0</v>
      </c>
      <c r="I3414" s="24"/>
    </row>
    <row r="3415" spans="1:9" s="30" customFormat="1" ht="12.75" x14ac:dyDescent="0.2">
      <c r="A3415" s="199"/>
      <c r="B3415" s="281"/>
      <c r="C3415" s="38" t="s">
        <v>504</v>
      </c>
      <c r="D3415" s="96">
        <f t="shared" ref="D3415:D3418" si="1205">E3415+F3415+G3415+H3415</f>
        <v>72557.099999999991</v>
      </c>
      <c r="E3415" s="96">
        <f>SUM(E3419:E3510)</f>
        <v>0</v>
      </c>
      <c r="F3415" s="96">
        <f t="shared" ref="F3415:H3415" si="1206">SUM(F3419:F3510)</f>
        <v>60567.199999999997</v>
      </c>
      <c r="G3415" s="96">
        <f t="shared" si="1206"/>
        <v>0</v>
      </c>
      <c r="H3415" s="96">
        <f t="shared" si="1206"/>
        <v>11989.899999999998</v>
      </c>
      <c r="I3415" s="24"/>
    </row>
    <row r="3416" spans="1:9" s="30" customFormat="1" ht="12.75" x14ac:dyDescent="0.2">
      <c r="A3416" s="199"/>
      <c r="B3416" s="281"/>
      <c r="C3416" s="39" t="s">
        <v>505</v>
      </c>
      <c r="D3416" s="96">
        <f>SUM(D3511:D3631)</f>
        <v>65164.998025999994</v>
      </c>
      <c r="E3416" s="96">
        <f t="shared" ref="E3416" si="1207">SUM(E3511:E3631)</f>
        <v>0</v>
      </c>
      <c r="F3416" s="96">
        <f>SUM(F3511:F3632)</f>
        <v>52642.767946</v>
      </c>
      <c r="G3416" s="96">
        <f t="shared" ref="G3416:H3416" si="1208">SUM(G3511:G3632)</f>
        <v>0</v>
      </c>
      <c r="H3416" s="96">
        <f t="shared" si="1208"/>
        <v>12522.230080000001</v>
      </c>
      <c r="I3416" s="24"/>
    </row>
    <row r="3417" spans="1:9" s="30" customFormat="1" ht="12.75" x14ac:dyDescent="0.2">
      <c r="A3417" s="199"/>
      <c r="B3417" s="281"/>
      <c r="C3417" s="39" t="s">
        <v>506</v>
      </c>
      <c r="D3417" s="96">
        <f t="shared" si="1205"/>
        <v>3677.4</v>
      </c>
      <c r="E3417" s="96">
        <v>0</v>
      </c>
      <c r="F3417" s="96">
        <v>3677.4</v>
      </c>
      <c r="G3417" s="96">
        <v>0</v>
      </c>
      <c r="H3417" s="96">
        <v>0</v>
      </c>
      <c r="I3417" s="24"/>
    </row>
    <row r="3418" spans="1:9" s="30" customFormat="1" ht="12.75" x14ac:dyDescent="0.2">
      <c r="A3418" s="199"/>
      <c r="B3418" s="282"/>
      <c r="C3418" s="39" t="s">
        <v>507</v>
      </c>
      <c r="D3418" s="96">
        <f t="shared" si="1205"/>
        <v>3677.4</v>
      </c>
      <c r="E3418" s="97">
        <v>0</v>
      </c>
      <c r="F3418" s="97">
        <v>3677.4</v>
      </c>
      <c r="G3418" s="97">
        <v>0</v>
      </c>
      <c r="H3418" s="97">
        <v>0</v>
      </c>
      <c r="I3418" s="24"/>
    </row>
    <row r="3419" spans="1:9" ht="51" customHeight="1" x14ac:dyDescent="0.2">
      <c r="A3419" s="72" t="s">
        <v>966</v>
      </c>
      <c r="B3419" s="135" t="s">
        <v>818</v>
      </c>
      <c r="C3419" s="138" t="s">
        <v>504</v>
      </c>
      <c r="D3419" s="76">
        <f>E3419+F3419+G3419+H3419</f>
        <v>1261.9000000000001</v>
      </c>
      <c r="E3419" s="76">
        <v>0</v>
      </c>
      <c r="F3419" s="76">
        <v>0</v>
      </c>
      <c r="G3419" s="76">
        <v>0</v>
      </c>
      <c r="H3419" s="98">
        <v>1261.9000000000001</v>
      </c>
      <c r="I3419" s="3"/>
    </row>
    <row r="3420" spans="1:9" ht="48" x14ac:dyDescent="0.2">
      <c r="A3420" s="72" t="s">
        <v>967</v>
      </c>
      <c r="B3420" s="135" t="s">
        <v>819</v>
      </c>
      <c r="C3420" s="138" t="s">
        <v>504</v>
      </c>
      <c r="D3420" s="76">
        <f t="shared" ref="D3420:D3455" si="1209">E3420+F3420+G3420+H3420</f>
        <v>1407.8</v>
      </c>
      <c r="E3420" s="76">
        <v>0</v>
      </c>
      <c r="F3420" s="76">
        <v>0</v>
      </c>
      <c r="G3420" s="76">
        <v>0</v>
      </c>
      <c r="H3420" s="98">
        <v>1407.8</v>
      </c>
      <c r="I3420" s="3"/>
    </row>
    <row r="3421" spans="1:9" ht="48" x14ac:dyDescent="0.2">
      <c r="A3421" s="72" t="s">
        <v>968</v>
      </c>
      <c r="B3421" s="137" t="s">
        <v>820</v>
      </c>
      <c r="C3421" s="138" t="s">
        <v>504</v>
      </c>
      <c r="D3421" s="76">
        <f t="shared" si="1209"/>
        <v>729.2</v>
      </c>
      <c r="E3421" s="76">
        <v>0</v>
      </c>
      <c r="F3421" s="76">
        <v>0</v>
      </c>
      <c r="G3421" s="76">
        <v>0</v>
      </c>
      <c r="H3421" s="99">
        <v>729.2</v>
      </c>
      <c r="I3421" s="3"/>
    </row>
    <row r="3422" spans="1:9" ht="48.6" customHeight="1" x14ac:dyDescent="0.2">
      <c r="A3422" s="72" t="s">
        <v>969</v>
      </c>
      <c r="B3422" s="135" t="s">
        <v>821</v>
      </c>
      <c r="C3422" s="138" t="s">
        <v>504</v>
      </c>
      <c r="D3422" s="76">
        <f t="shared" si="1209"/>
        <v>308.39999999999998</v>
      </c>
      <c r="E3422" s="76">
        <v>0</v>
      </c>
      <c r="F3422" s="76">
        <v>308.39999999999998</v>
      </c>
      <c r="G3422" s="76">
        <v>0</v>
      </c>
      <c r="H3422" s="76">
        <v>0</v>
      </c>
      <c r="I3422" s="3"/>
    </row>
    <row r="3423" spans="1:9" ht="48" x14ac:dyDescent="0.2">
      <c r="A3423" s="72" t="s">
        <v>970</v>
      </c>
      <c r="B3423" s="135" t="s">
        <v>822</v>
      </c>
      <c r="C3423" s="138" t="s">
        <v>504</v>
      </c>
      <c r="D3423" s="76">
        <f t="shared" si="1209"/>
        <v>427.5</v>
      </c>
      <c r="E3423" s="76">
        <v>0</v>
      </c>
      <c r="F3423" s="76">
        <v>427.5</v>
      </c>
      <c r="G3423" s="76">
        <v>0</v>
      </c>
      <c r="H3423" s="76">
        <v>0</v>
      </c>
      <c r="I3423" s="3"/>
    </row>
    <row r="3424" spans="1:9" ht="48" x14ac:dyDescent="0.2">
      <c r="A3424" s="72" t="s">
        <v>971</v>
      </c>
      <c r="B3424" s="135" t="s">
        <v>823</v>
      </c>
      <c r="C3424" s="138" t="s">
        <v>504</v>
      </c>
      <c r="D3424" s="76">
        <f t="shared" si="1209"/>
        <v>236.6</v>
      </c>
      <c r="E3424" s="76">
        <v>0</v>
      </c>
      <c r="F3424" s="76">
        <v>236.6</v>
      </c>
      <c r="G3424" s="76">
        <v>0</v>
      </c>
      <c r="H3424" s="76">
        <v>0</v>
      </c>
      <c r="I3424" s="3"/>
    </row>
    <row r="3425" spans="1:9" ht="48" x14ac:dyDescent="0.2">
      <c r="A3425" s="72" t="s">
        <v>972</v>
      </c>
      <c r="B3425" s="135" t="s">
        <v>824</v>
      </c>
      <c r="C3425" s="138" t="s">
        <v>504</v>
      </c>
      <c r="D3425" s="76">
        <f t="shared" si="1209"/>
        <v>145.30000000000001</v>
      </c>
      <c r="E3425" s="76">
        <v>0</v>
      </c>
      <c r="F3425" s="76">
        <v>145.30000000000001</v>
      </c>
      <c r="G3425" s="76">
        <v>0</v>
      </c>
      <c r="H3425" s="76">
        <v>0</v>
      </c>
      <c r="I3425" s="3"/>
    </row>
    <row r="3426" spans="1:9" ht="48" customHeight="1" x14ac:dyDescent="0.2">
      <c r="A3426" s="72" t="s">
        <v>973</v>
      </c>
      <c r="B3426" s="135" t="s">
        <v>825</v>
      </c>
      <c r="C3426" s="138" t="s">
        <v>504</v>
      </c>
      <c r="D3426" s="76">
        <f t="shared" si="1209"/>
        <v>1166.8</v>
      </c>
      <c r="E3426" s="76">
        <v>0</v>
      </c>
      <c r="F3426" s="76">
        <v>1166.8</v>
      </c>
      <c r="G3426" s="76">
        <v>0</v>
      </c>
      <c r="H3426" s="76">
        <v>0</v>
      </c>
      <c r="I3426" s="3"/>
    </row>
    <row r="3427" spans="1:9" ht="48" customHeight="1" x14ac:dyDescent="0.2">
      <c r="A3427" s="72" t="s">
        <v>974</v>
      </c>
      <c r="B3427" s="135" t="s">
        <v>965</v>
      </c>
      <c r="C3427" s="138" t="s">
        <v>504</v>
      </c>
      <c r="D3427" s="76">
        <f t="shared" si="1209"/>
        <v>383.4</v>
      </c>
      <c r="E3427" s="76">
        <v>0</v>
      </c>
      <c r="F3427" s="76">
        <v>383.4</v>
      </c>
      <c r="G3427" s="76">
        <v>0</v>
      </c>
      <c r="H3427" s="76">
        <v>0</v>
      </c>
      <c r="I3427" s="3"/>
    </row>
    <row r="3428" spans="1:9" ht="84" x14ac:dyDescent="0.2">
      <c r="A3428" s="72" t="s">
        <v>975</v>
      </c>
      <c r="B3428" s="135" t="s">
        <v>1004</v>
      </c>
      <c r="C3428" s="138" t="s">
        <v>504</v>
      </c>
      <c r="D3428" s="76">
        <f t="shared" si="1209"/>
        <v>2668.7</v>
      </c>
      <c r="E3428" s="76">
        <v>0</v>
      </c>
      <c r="F3428" s="76">
        <v>2668.7</v>
      </c>
      <c r="G3428" s="76">
        <v>0</v>
      </c>
      <c r="H3428" s="76">
        <v>0</v>
      </c>
      <c r="I3428" s="3"/>
    </row>
    <row r="3429" spans="1:9" ht="60" x14ac:dyDescent="0.2">
      <c r="A3429" s="72" t="s">
        <v>976</v>
      </c>
      <c r="B3429" s="135" t="s">
        <v>1005</v>
      </c>
      <c r="C3429" s="138" t="s">
        <v>504</v>
      </c>
      <c r="D3429" s="76">
        <f t="shared" si="1209"/>
        <v>107.4</v>
      </c>
      <c r="E3429" s="76">
        <v>0</v>
      </c>
      <c r="F3429" s="76">
        <v>107.4</v>
      </c>
      <c r="G3429" s="76">
        <v>0</v>
      </c>
      <c r="H3429" s="76">
        <v>0</v>
      </c>
      <c r="I3429" s="3"/>
    </row>
    <row r="3430" spans="1:9" ht="72" x14ac:dyDescent="0.2">
      <c r="A3430" s="72" t="s">
        <v>977</v>
      </c>
      <c r="B3430" s="137" t="s">
        <v>1006</v>
      </c>
      <c r="C3430" s="138" t="s">
        <v>504</v>
      </c>
      <c r="D3430" s="76">
        <f t="shared" si="1209"/>
        <v>2231.1</v>
      </c>
      <c r="E3430" s="76">
        <v>0</v>
      </c>
      <c r="F3430" s="76">
        <v>2231.1</v>
      </c>
      <c r="G3430" s="76">
        <v>0</v>
      </c>
      <c r="H3430" s="76">
        <v>0</v>
      </c>
      <c r="I3430" s="3"/>
    </row>
    <row r="3431" spans="1:9" ht="72" x14ac:dyDescent="0.2">
      <c r="A3431" s="72" t="s">
        <v>978</v>
      </c>
      <c r="B3431" s="135" t="s">
        <v>1007</v>
      </c>
      <c r="C3431" s="138" t="s">
        <v>504</v>
      </c>
      <c r="D3431" s="76">
        <f t="shared" si="1209"/>
        <v>1209.9000000000001</v>
      </c>
      <c r="E3431" s="76">
        <v>0</v>
      </c>
      <c r="F3431" s="76">
        <v>0</v>
      </c>
      <c r="G3431" s="76">
        <v>0</v>
      </c>
      <c r="H3431" s="76">
        <v>1209.9000000000001</v>
      </c>
      <c r="I3431" s="3"/>
    </row>
    <row r="3432" spans="1:9" ht="72" x14ac:dyDescent="0.2">
      <c r="A3432" s="72" t="s">
        <v>979</v>
      </c>
      <c r="B3432" s="137" t="s">
        <v>1008</v>
      </c>
      <c r="C3432" s="138" t="s">
        <v>504</v>
      </c>
      <c r="D3432" s="76">
        <f t="shared" si="1209"/>
        <v>1089.3</v>
      </c>
      <c r="E3432" s="76">
        <v>0</v>
      </c>
      <c r="F3432" s="76">
        <v>0</v>
      </c>
      <c r="G3432" s="76">
        <v>0</v>
      </c>
      <c r="H3432" s="76">
        <v>1089.3</v>
      </c>
      <c r="I3432" s="3"/>
    </row>
    <row r="3433" spans="1:9" ht="72" x14ac:dyDescent="0.2">
      <c r="A3433" s="72" t="s">
        <v>980</v>
      </c>
      <c r="B3433" s="137" t="s">
        <v>1029</v>
      </c>
      <c r="C3433" s="138" t="s">
        <v>504</v>
      </c>
      <c r="D3433" s="76">
        <f t="shared" si="1209"/>
        <v>363.5</v>
      </c>
      <c r="E3433" s="76">
        <v>0</v>
      </c>
      <c r="F3433" s="76">
        <v>0</v>
      </c>
      <c r="G3433" s="76">
        <v>0</v>
      </c>
      <c r="H3433" s="76">
        <v>363.5</v>
      </c>
      <c r="I3433" s="3"/>
    </row>
    <row r="3434" spans="1:9" ht="72" x14ac:dyDescent="0.2">
      <c r="A3434" s="72" t="s">
        <v>981</v>
      </c>
      <c r="B3434" s="135" t="s">
        <v>1009</v>
      </c>
      <c r="C3434" s="138" t="s">
        <v>504</v>
      </c>
      <c r="D3434" s="76">
        <f t="shared" si="1209"/>
        <v>1550.6</v>
      </c>
      <c r="E3434" s="76">
        <v>0</v>
      </c>
      <c r="F3434" s="76">
        <v>1550.6</v>
      </c>
      <c r="G3434" s="76">
        <v>0</v>
      </c>
      <c r="H3434" s="76">
        <v>0</v>
      </c>
      <c r="I3434" s="3"/>
    </row>
    <row r="3435" spans="1:9" ht="60" x14ac:dyDescent="0.2">
      <c r="A3435" s="72" t="s">
        <v>982</v>
      </c>
      <c r="B3435" s="137" t="s">
        <v>1010</v>
      </c>
      <c r="C3435" s="138" t="s">
        <v>504</v>
      </c>
      <c r="D3435" s="76">
        <f t="shared" si="1209"/>
        <v>1449.4</v>
      </c>
      <c r="E3435" s="76">
        <v>0</v>
      </c>
      <c r="F3435" s="76">
        <v>1449.4</v>
      </c>
      <c r="G3435" s="76">
        <v>0</v>
      </c>
      <c r="H3435" s="76">
        <v>0</v>
      </c>
      <c r="I3435" s="3"/>
    </row>
    <row r="3436" spans="1:9" ht="48" x14ac:dyDescent="0.2">
      <c r="A3436" s="72" t="s">
        <v>983</v>
      </c>
      <c r="B3436" s="137" t="s">
        <v>1030</v>
      </c>
      <c r="C3436" s="138" t="s">
        <v>504</v>
      </c>
      <c r="D3436" s="76">
        <f t="shared" si="1209"/>
        <v>2183.9</v>
      </c>
      <c r="E3436" s="76">
        <v>0</v>
      </c>
      <c r="F3436" s="76">
        <v>2183.9</v>
      </c>
      <c r="G3436" s="76">
        <v>0</v>
      </c>
      <c r="H3436" s="76">
        <v>0</v>
      </c>
      <c r="I3436" s="3"/>
    </row>
    <row r="3437" spans="1:9" ht="48" x14ac:dyDescent="0.2">
      <c r="A3437" s="72" t="s">
        <v>984</v>
      </c>
      <c r="B3437" s="137" t="s">
        <v>1031</v>
      </c>
      <c r="C3437" s="138" t="s">
        <v>504</v>
      </c>
      <c r="D3437" s="76">
        <f t="shared" si="1209"/>
        <v>423.7</v>
      </c>
      <c r="E3437" s="76">
        <v>0</v>
      </c>
      <c r="F3437" s="76">
        <v>423.7</v>
      </c>
      <c r="G3437" s="76">
        <v>0</v>
      </c>
      <c r="H3437" s="76">
        <v>0</v>
      </c>
      <c r="I3437" s="3"/>
    </row>
    <row r="3438" spans="1:9" ht="60" x14ac:dyDescent="0.2">
      <c r="A3438" s="72" t="s">
        <v>985</v>
      </c>
      <c r="B3438" s="137" t="s">
        <v>1011</v>
      </c>
      <c r="C3438" s="138" t="s">
        <v>504</v>
      </c>
      <c r="D3438" s="76">
        <f t="shared" si="1209"/>
        <v>2850.2</v>
      </c>
      <c r="E3438" s="76">
        <v>0</v>
      </c>
      <c r="F3438" s="76">
        <v>2850.2</v>
      </c>
      <c r="G3438" s="76">
        <v>0</v>
      </c>
      <c r="H3438" s="76">
        <v>0</v>
      </c>
      <c r="I3438" s="3"/>
    </row>
    <row r="3439" spans="1:9" ht="72" x14ac:dyDescent="0.2">
      <c r="A3439" s="72" t="s">
        <v>986</v>
      </c>
      <c r="B3439" s="135" t="s">
        <v>1012</v>
      </c>
      <c r="C3439" s="138" t="s">
        <v>504</v>
      </c>
      <c r="D3439" s="76">
        <f t="shared" si="1209"/>
        <v>1391.2</v>
      </c>
      <c r="E3439" s="76">
        <v>0</v>
      </c>
      <c r="F3439" s="76">
        <v>1391.2</v>
      </c>
      <c r="G3439" s="76">
        <v>0</v>
      </c>
      <c r="H3439" s="76">
        <v>0</v>
      </c>
      <c r="I3439" s="3"/>
    </row>
    <row r="3440" spans="1:9" ht="48" x14ac:dyDescent="0.2">
      <c r="A3440" s="72" t="s">
        <v>987</v>
      </c>
      <c r="B3440" s="135" t="s">
        <v>1013</v>
      </c>
      <c r="C3440" s="138" t="s">
        <v>504</v>
      </c>
      <c r="D3440" s="76">
        <f t="shared" si="1209"/>
        <v>2537.3000000000002</v>
      </c>
      <c r="E3440" s="76">
        <v>0</v>
      </c>
      <c r="F3440" s="76">
        <v>2537.3000000000002</v>
      </c>
      <c r="G3440" s="76">
        <v>0</v>
      </c>
      <c r="H3440" s="76">
        <v>0</v>
      </c>
      <c r="I3440" s="3"/>
    </row>
    <row r="3441" spans="1:9" ht="60" x14ac:dyDescent="0.2">
      <c r="A3441" s="72" t="s">
        <v>988</v>
      </c>
      <c r="B3441" s="135" t="s">
        <v>1077</v>
      </c>
      <c r="C3441" s="138" t="s">
        <v>504</v>
      </c>
      <c r="D3441" s="76">
        <f t="shared" si="1209"/>
        <v>383</v>
      </c>
      <c r="E3441" s="76">
        <v>0</v>
      </c>
      <c r="F3441" s="76">
        <v>383</v>
      </c>
      <c r="G3441" s="76">
        <v>0</v>
      </c>
      <c r="H3441" s="76">
        <v>0</v>
      </c>
      <c r="I3441" s="3"/>
    </row>
    <row r="3442" spans="1:9" ht="84" x14ac:dyDescent="0.2">
      <c r="A3442" s="72" t="s">
        <v>989</v>
      </c>
      <c r="B3442" s="135" t="s">
        <v>1014</v>
      </c>
      <c r="C3442" s="138" t="s">
        <v>504</v>
      </c>
      <c r="D3442" s="76">
        <f t="shared" si="1209"/>
        <v>3653.5</v>
      </c>
      <c r="E3442" s="76">
        <v>0</v>
      </c>
      <c r="F3442" s="76">
        <v>3653.5</v>
      </c>
      <c r="G3442" s="76">
        <v>0</v>
      </c>
      <c r="H3442" s="76">
        <v>0</v>
      </c>
      <c r="I3442" s="3"/>
    </row>
    <row r="3443" spans="1:9" ht="72" x14ac:dyDescent="0.2">
      <c r="A3443" s="72" t="s">
        <v>990</v>
      </c>
      <c r="B3443" s="137" t="s">
        <v>1015</v>
      </c>
      <c r="C3443" s="138" t="s">
        <v>504</v>
      </c>
      <c r="D3443" s="76">
        <f t="shared" si="1209"/>
        <v>1645.8</v>
      </c>
      <c r="E3443" s="76">
        <v>0</v>
      </c>
      <c r="F3443" s="76">
        <v>1645.8</v>
      </c>
      <c r="G3443" s="76">
        <v>0</v>
      </c>
      <c r="H3443" s="76">
        <v>0</v>
      </c>
      <c r="I3443" s="3"/>
    </row>
    <row r="3444" spans="1:9" ht="60" x14ac:dyDescent="0.2">
      <c r="A3444" s="72" t="s">
        <v>991</v>
      </c>
      <c r="B3444" s="135" t="s">
        <v>1016</v>
      </c>
      <c r="C3444" s="138" t="s">
        <v>504</v>
      </c>
      <c r="D3444" s="76">
        <f t="shared" si="1209"/>
        <v>988.5</v>
      </c>
      <c r="E3444" s="76">
        <v>0</v>
      </c>
      <c r="F3444" s="76">
        <v>988.5</v>
      </c>
      <c r="G3444" s="76">
        <v>0</v>
      </c>
      <c r="H3444" s="76">
        <v>0</v>
      </c>
      <c r="I3444" s="3"/>
    </row>
    <row r="3445" spans="1:9" ht="72" x14ac:dyDescent="0.2">
      <c r="A3445" s="72" t="s">
        <v>992</v>
      </c>
      <c r="B3445" s="135" t="s">
        <v>1017</v>
      </c>
      <c r="C3445" s="138" t="s">
        <v>504</v>
      </c>
      <c r="D3445" s="76">
        <f t="shared" si="1209"/>
        <v>2140.6999999999998</v>
      </c>
      <c r="E3445" s="76">
        <v>0</v>
      </c>
      <c r="F3445" s="76">
        <v>2140.6999999999998</v>
      </c>
      <c r="G3445" s="76">
        <v>0</v>
      </c>
      <c r="H3445" s="76">
        <v>0</v>
      </c>
      <c r="I3445" s="3"/>
    </row>
    <row r="3446" spans="1:9" ht="60" x14ac:dyDescent="0.2">
      <c r="A3446" s="72" t="s">
        <v>993</v>
      </c>
      <c r="B3446" s="137" t="s">
        <v>1018</v>
      </c>
      <c r="C3446" s="138" t="s">
        <v>504</v>
      </c>
      <c r="D3446" s="76">
        <f t="shared" si="1209"/>
        <v>386.1</v>
      </c>
      <c r="E3446" s="76">
        <v>0</v>
      </c>
      <c r="F3446" s="76">
        <v>386.1</v>
      </c>
      <c r="G3446" s="76">
        <v>0</v>
      </c>
      <c r="H3446" s="76">
        <v>0</v>
      </c>
      <c r="I3446" s="3"/>
    </row>
    <row r="3447" spans="1:9" ht="192" x14ac:dyDescent="0.2">
      <c r="A3447" s="72" t="s">
        <v>994</v>
      </c>
      <c r="B3447" s="137" t="s">
        <v>1019</v>
      </c>
      <c r="C3447" s="138" t="s">
        <v>504</v>
      </c>
      <c r="D3447" s="76">
        <f t="shared" si="1209"/>
        <v>2765.6</v>
      </c>
      <c r="E3447" s="76">
        <v>0</v>
      </c>
      <c r="F3447" s="76">
        <v>0</v>
      </c>
      <c r="G3447" s="76">
        <v>0</v>
      </c>
      <c r="H3447" s="76">
        <v>2765.6</v>
      </c>
      <c r="I3447" s="3"/>
    </row>
    <row r="3448" spans="1:9" ht="72" x14ac:dyDescent="0.2">
      <c r="A3448" s="72" t="s">
        <v>826</v>
      </c>
      <c r="B3448" s="137" t="s">
        <v>1020</v>
      </c>
      <c r="C3448" s="138" t="s">
        <v>504</v>
      </c>
      <c r="D3448" s="76">
        <f t="shared" si="1209"/>
        <v>665</v>
      </c>
      <c r="E3448" s="76">
        <v>0</v>
      </c>
      <c r="F3448" s="76">
        <v>0</v>
      </c>
      <c r="G3448" s="76">
        <v>0</v>
      </c>
      <c r="H3448" s="76">
        <v>665</v>
      </c>
      <c r="I3448" s="3"/>
    </row>
    <row r="3449" spans="1:9" ht="99.75" customHeight="1" x14ac:dyDescent="0.2">
      <c r="A3449" s="72" t="s">
        <v>827</v>
      </c>
      <c r="B3449" s="135" t="s">
        <v>1021</v>
      </c>
      <c r="C3449" s="138" t="s">
        <v>504</v>
      </c>
      <c r="D3449" s="76">
        <f t="shared" si="1209"/>
        <v>1154.9000000000001</v>
      </c>
      <c r="E3449" s="76">
        <v>0</v>
      </c>
      <c r="F3449" s="76">
        <v>1154.9000000000001</v>
      </c>
      <c r="G3449" s="76">
        <v>0</v>
      </c>
      <c r="H3449" s="76">
        <v>0</v>
      </c>
      <c r="I3449" s="3"/>
    </row>
    <row r="3450" spans="1:9" ht="72" x14ac:dyDescent="0.2">
      <c r="A3450" s="72" t="s">
        <v>828</v>
      </c>
      <c r="B3450" s="135" t="s">
        <v>1022</v>
      </c>
      <c r="C3450" s="138" t="s">
        <v>504</v>
      </c>
      <c r="D3450" s="76">
        <f t="shared" si="1209"/>
        <v>789.8</v>
      </c>
      <c r="E3450" s="76">
        <v>0</v>
      </c>
      <c r="F3450" s="76">
        <v>789.8</v>
      </c>
      <c r="G3450" s="76">
        <v>0</v>
      </c>
      <c r="H3450" s="76">
        <v>0</v>
      </c>
      <c r="I3450" s="3"/>
    </row>
    <row r="3451" spans="1:9" ht="60" x14ac:dyDescent="0.2">
      <c r="A3451" s="72" t="s">
        <v>829</v>
      </c>
      <c r="B3451" s="135" t="s">
        <v>1023</v>
      </c>
      <c r="C3451" s="138" t="s">
        <v>504</v>
      </c>
      <c r="D3451" s="76">
        <f t="shared" si="1209"/>
        <v>746.5</v>
      </c>
      <c r="E3451" s="76">
        <v>0</v>
      </c>
      <c r="F3451" s="76">
        <v>746.5</v>
      </c>
      <c r="G3451" s="76">
        <v>0</v>
      </c>
      <c r="H3451" s="76">
        <v>0</v>
      </c>
      <c r="I3451" s="3"/>
    </row>
    <row r="3452" spans="1:9" ht="84" x14ac:dyDescent="0.2">
      <c r="A3452" s="72" t="s">
        <v>830</v>
      </c>
      <c r="B3452" s="135" t="s">
        <v>1024</v>
      </c>
      <c r="C3452" s="138" t="s">
        <v>504</v>
      </c>
      <c r="D3452" s="76">
        <f t="shared" si="1209"/>
        <v>2340.6999999999998</v>
      </c>
      <c r="E3452" s="76">
        <v>0</v>
      </c>
      <c r="F3452" s="76">
        <v>0</v>
      </c>
      <c r="G3452" s="76">
        <v>0</v>
      </c>
      <c r="H3452" s="76">
        <v>2340.6999999999998</v>
      </c>
      <c r="I3452" s="3"/>
    </row>
    <row r="3453" spans="1:9" ht="60" x14ac:dyDescent="0.2">
      <c r="A3453" s="72" t="s">
        <v>831</v>
      </c>
      <c r="B3453" s="137" t="s">
        <v>1032</v>
      </c>
      <c r="C3453" s="138" t="s">
        <v>504</v>
      </c>
      <c r="D3453" s="76">
        <f t="shared" si="1209"/>
        <v>157</v>
      </c>
      <c r="E3453" s="76">
        <v>0</v>
      </c>
      <c r="F3453" s="76">
        <v>0</v>
      </c>
      <c r="G3453" s="76">
        <v>0</v>
      </c>
      <c r="H3453" s="76">
        <v>157</v>
      </c>
      <c r="I3453" s="3"/>
    </row>
    <row r="3454" spans="1:9" ht="88.15" customHeight="1" x14ac:dyDescent="0.2">
      <c r="A3454" s="72" t="s">
        <v>832</v>
      </c>
      <c r="B3454" s="137" t="s">
        <v>1025</v>
      </c>
      <c r="C3454" s="138" t="s">
        <v>504</v>
      </c>
      <c r="D3454" s="76">
        <f t="shared" si="1209"/>
        <v>1868.7</v>
      </c>
      <c r="E3454" s="76">
        <v>0</v>
      </c>
      <c r="F3454" s="76">
        <v>1868.7</v>
      </c>
      <c r="G3454" s="76">
        <v>0</v>
      </c>
      <c r="H3454" s="76">
        <v>0</v>
      </c>
      <c r="I3454" s="3"/>
    </row>
    <row r="3455" spans="1:9" ht="88.15" customHeight="1" x14ac:dyDescent="0.2">
      <c r="A3455" s="72" t="s">
        <v>833</v>
      </c>
      <c r="B3455" s="137" t="s">
        <v>1026</v>
      </c>
      <c r="C3455" s="138" t="s">
        <v>504</v>
      </c>
      <c r="D3455" s="76">
        <f t="shared" si="1209"/>
        <v>356.1</v>
      </c>
      <c r="E3455" s="76">
        <v>0</v>
      </c>
      <c r="F3455" s="76">
        <v>356.1</v>
      </c>
      <c r="G3455" s="76">
        <v>0</v>
      </c>
      <c r="H3455" s="76">
        <v>0</v>
      </c>
      <c r="I3455" s="3"/>
    </row>
    <row r="3456" spans="1:9" ht="88.15" customHeight="1" x14ac:dyDescent="0.2">
      <c r="A3456" s="72" t="s">
        <v>834</v>
      </c>
      <c r="B3456" s="135" t="s">
        <v>1027</v>
      </c>
      <c r="C3456" s="138" t="s">
        <v>504</v>
      </c>
      <c r="D3456" s="76">
        <f t="shared" ref="D3456:D3507" si="1210">E3456+F3456+G3456+H3456</f>
        <v>825.6</v>
      </c>
      <c r="E3456" s="76">
        <v>0</v>
      </c>
      <c r="F3456" s="76">
        <v>825.6</v>
      </c>
      <c r="G3456" s="76">
        <v>0</v>
      </c>
      <c r="H3456" s="76">
        <v>0</v>
      </c>
      <c r="I3456" s="3"/>
    </row>
    <row r="3457" spans="1:9" ht="88.15" customHeight="1" x14ac:dyDescent="0.2">
      <c r="A3457" s="72" t="s">
        <v>835</v>
      </c>
      <c r="B3457" s="135" t="s">
        <v>1028</v>
      </c>
      <c r="C3457" s="138" t="s">
        <v>504</v>
      </c>
      <c r="D3457" s="76">
        <f t="shared" si="1210"/>
        <v>0</v>
      </c>
      <c r="E3457" s="76">
        <v>0</v>
      </c>
      <c r="F3457" s="76">
        <v>0</v>
      </c>
      <c r="G3457" s="76">
        <v>0</v>
      </c>
      <c r="H3457" s="76">
        <v>0</v>
      </c>
      <c r="I3457" s="3"/>
    </row>
    <row r="3458" spans="1:9" ht="88.15" customHeight="1" x14ac:dyDescent="0.2">
      <c r="A3458" s="72" t="s">
        <v>836</v>
      </c>
      <c r="B3458" s="135" t="s">
        <v>1078</v>
      </c>
      <c r="C3458" s="138" t="s">
        <v>504</v>
      </c>
      <c r="D3458" s="76">
        <f t="shared" si="1210"/>
        <v>651.20000000000005</v>
      </c>
      <c r="E3458" s="76">
        <v>0</v>
      </c>
      <c r="F3458" s="76">
        <v>651.20000000000005</v>
      </c>
      <c r="G3458" s="76">
        <v>0</v>
      </c>
      <c r="H3458" s="76">
        <v>0</v>
      </c>
      <c r="I3458" s="3"/>
    </row>
    <row r="3459" spans="1:9" ht="88.15" customHeight="1" x14ac:dyDescent="0.2">
      <c r="A3459" s="72" t="s">
        <v>837</v>
      </c>
      <c r="B3459" s="137" t="s">
        <v>1079</v>
      </c>
      <c r="C3459" s="138" t="s">
        <v>504</v>
      </c>
      <c r="D3459" s="76">
        <f t="shared" si="1210"/>
        <v>1591.9</v>
      </c>
      <c r="E3459" s="76">
        <v>0</v>
      </c>
      <c r="F3459" s="76">
        <v>1591.9</v>
      </c>
      <c r="G3459" s="76">
        <v>0</v>
      </c>
      <c r="H3459" s="76">
        <v>0</v>
      </c>
      <c r="I3459" s="3"/>
    </row>
    <row r="3460" spans="1:9" ht="88.15" customHeight="1" x14ac:dyDescent="0.2">
      <c r="A3460" s="72" t="s">
        <v>838</v>
      </c>
      <c r="B3460" s="135" t="s">
        <v>1080</v>
      </c>
      <c r="C3460" s="138" t="s">
        <v>504</v>
      </c>
      <c r="D3460" s="76">
        <f t="shared" si="1210"/>
        <v>2483.1</v>
      </c>
      <c r="E3460" s="76">
        <v>0</v>
      </c>
      <c r="F3460" s="76">
        <v>2483.1</v>
      </c>
      <c r="G3460" s="76">
        <v>0</v>
      </c>
      <c r="H3460" s="76">
        <v>0</v>
      </c>
      <c r="I3460" s="3"/>
    </row>
    <row r="3461" spans="1:9" ht="88.15" customHeight="1" x14ac:dyDescent="0.2">
      <c r="A3461" s="72" t="s">
        <v>839</v>
      </c>
      <c r="B3461" s="135" t="s">
        <v>1081</v>
      </c>
      <c r="C3461" s="138" t="s">
        <v>504</v>
      </c>
      <c r="D3461" s="76">
        <f t="shared" si="1210"/>
        <v>1120.2</v>
      </c>
      <c r="E3461" s="76">
        <v>0</v>
      </c>
      <c r="F3461" s="76">
        <v>1120.2</v>
      </c>
      <c r="G3461" s="76">
        <v>0</v>
      </c>
      <c r="H3461" s="76">
        <v>0</v>
      </c>
      <c r="I3461" s="3"/>
    </row>
    <row r="3462" spans="1:9" ht="88.15" customHeight="1" x14ac:dyDescent="0.2">
      <c r="A3462" s="72" t="s">
        <v>840</v>
      </c>
      <c r="B3462" s="135" t="s">
        <v>1082</v>
      </c>
      <c r="C3462" s="138" t="s">
        <v>504</v>
      </c>
      <c r="D3462" s="76">
        <f t="shared" si="1210"/>
        <v>10196.5</v>
      </c>
      <c r="E3462" s="76">
        <v>0</v>
      </c>
      <c r="F3462" s="76">
        <v>10196.5</v>
      </c>
      <c r="G3462" s="76">
        <v>0</v>
      </c>
      <c r="H3462" s="76">
        <v>0</v>
      </c>
      <c r="I3462" s="3"/>
    </row>
    <row r="3463" spans="1:9" ht="88.15" customHeight="1" x14ac:dyDescent="0.2">
      <c r="A3463" s="72" t="s">
        <v>841</v>
      </c>
      <c r="B3463" s="135" t="s">
        <v>1083</v>
      </c>
      <c r="C3463" s="138" t="s">
        <v>504</v>
      </c>
      <c r="D3463" s="76">
        <f t="shared" si="1210"/>
        <v>1695.1</v>
      </c>
      <c r="E3463" s="76">
        <v>0</v>
      </c>
      <c r="F3463" s="76">
        <v>1695.1</v>
      </c>
      <c r="G3463" s="76">
        <v>0</v>
      </c>
      <c r="H3463" s="76">
        <v>0</v>
      </c>
      <c r="I3463" s="3"/>
    </row>
    <row r="3464" spans="1:9" ht="88.15" customHeight="1" x14ac:dyDescent="0.2">
      <c r="A3464" s="72" t="s">
        <v>842</v>
      </c>
      <c r="B3464" s="135" t="s">
        <v>1084</v>
      </c>
      <c r="C3464" s="138" t="s">
        <v>504</v>
      </c>
      <c r="D3464" s="76">
        <f t="shared" si="1210"/>
        <v>0</v>
      </c>
      <c r="E3464" s="76">
        <v>0</v>
      </c>
      <c r="F3464" s="76">
        <v>0</v>
      </c>
      <c r="G3464" s="76">
        <v>0</v>
      </c>
      <c r="H3464" s="76">
        <v>0</v>
      </c>
      <c r="I3464" s="3"/>
    </row>
    <row r="3465" spans="1:9" ht="88.15" customHeight="1" x14ac:dyDescent="0.2">
      <c r="A3465" s="72" t="s">
        <v>843</v>
      </c>
      <c r="B3465" s="135" t="s">
        <v>1085</v>
      </c>
      <c r="C3465" s="138" t="s">
        <v>504</v>
      </c>
      <c r="D3465" s="76">
        <f t="shared" si="1210"/>
        <v>1041.9000000000001</v>
      </c>
      <c r="E3465" s="76">
        <v>0</v>
      </c>
      <c r="F3465" s="76">
        <v>1041.9000000000001</v>
      </c>
      <c r="G3465" s="76">
        <v>0</v>
      </c>
      <c r="H3465" s="76">
        <v>0</v>
      </c>
      <c r="I3465" s="3"/>
    </row>
    <row r="3466" spans="1:9" ht="88.15" customHeight="1" x14ac:dyDescent="0.2">
      <c r="A3466" s="72" t="s">
        <v>844</v>
      </c>
      <c r="B3466" s="137" t="s">
        <v>1086</v>
      </c>
      <c r="C3466" s="138" t="s">
        <v>504</v>
      </c>
      <c r="D3466" s="76">
        <f t="shared" si="1210"/>
        <v>2922.4</v>
      </c>
      <c r="E3466" s="76">
        <v>0</v>
      </c>
      <c r="F3466" s="76">
        <v>2922.4</v>
      </c>
      <c r="G3466" s="76">
        <v>0</v>
      </c>
      <c r="H3466" s="76">
        <v>0</v>
      </c>
      <c r="I3466" s="3"/>
    </row>
    <row r="3467" spans="1:9" ht="88.15" customHeight="1" x14ac:dyDescent="0.2">
      <c r="A3467" s="72" t="s">
        <v>845</v>
      </c>
      <c r="B3467" s="135" t="s">
        <v>1087</v>
      </c>
      <c r="C3467" s="138" t="s">
        <v>504</v>
      </c>
      <c r="D3467" s="76">
        <f t="shared" si="1210"/>
        <v>974.1</v>
      </c>
      <c r="E3467" s="76">
        <v>0</v>
      </c>
      <c r="F3467" s="76">
        <v>974.1</v>
      </c>
      <c r="G3467" s="76">
        <v>0</v>
      </c>
      <c r="H3467" s="76">
        <v>0</v>
      </c>
      <c r="I3467" s="3"/>
    </row>
    <row r="3468" spans="1:9" ht="88.15" customHeight="1" x14ac:dyDescent="0.2">
      <c r="A3468" s="72" t="s">
        <v>846</v>
      </c>
      <c r="B3468" s="135" t="s">
        <v>1088</v>
      </c>
      <c r="C3468" s="138" t="s">
        <v>504</v>
      </c>
      <c r="D3468" s="76">
        <f t="shared" si="1210"/>
        <v>952.1</v>
      </c>
      <c r="E3468" s="76">
        <v>0</v>
      </c>
      <c r="F3468" s="76">
        <v>952.1</v>
      </c>
      <c r="G3468" s="76">
        <v>0</v>
      </c>
      <c r="H3468" s="76">
        <v>0</v>
      </c>
      <c r="I3468" s="3"/>
    </row>
    <row r="3469" spans="1:9" ht="88.15" customHeight="1" x14ac:dyDescent="0.2">
      <c r="A3469" s="72" t="s">
        <v>847</v>
      </c>
      <c r="B3469" s="137" t="s">
        <v>1089</v>
      </c>
      <c r="C3469" s="138" t="s">
        <v>504</v>
      </c>
      <c r="D3469" s="76">
        <f t="shared" si="1210"/>
        <v>7.2</v>
      </c>
      <c r="E3469" s="76">
        <v>0</v>
      </c>
      <c r="F3469" s="76">
        <v>7.2</v>
      </c>
      <c r="G3469" s="76">
        <v>0</v>
      </c>
      <c r="H3469" s="76">
        <v>0</v>
      </c>
      <c r="I3469" s="3"/>
    </row>
    <row r="3470" spans="1:9" ht="88.15" customHeight="1" x14ac:dyDescent="0.2">
      <c r="A3470" s="72" t="s">
        <v>848</v>
      </c>
      <c r="B3470" s="135" t="s">
        <v>1090</v>
      </c>
      <c r="C3470" s="138" t="s">
        <v>504</v>
      </c>
      <c r="D3470" s="76">
        <f t="shared" si="1210"/>
        <v>9.9</v>
      </c>
      <c r="E3470" s="76">
        <v>0</v>
      </c>
      <c r="F3470" s="76">
        <v>9.9</v>
      </c>
      <c r="G3470" s="76">
        <v>0</v>
      </c>
      <c r="H3470" s="76">
        <v>0</v>
      </c>
      <c r="I3470" s="3"/>
    </row>
    <row r="3471" spans="1:9" ht="88.15" customHeight="1" x14ac:dyDescent="0.2">
      <c r="A3471" s="72" t="s">
        <v>849</v>
      </c>
      <c r="B3471" s="135" t="s">
        <v>1091</v>
      </c>
      <c r="C3471" s="138" t="s">
        <v>504</v>
      </c>
      <c r="D3471" s="76">
        <f t="shared" si="1210"/>
        <v>5.5</v>
      </c>
      <c r="E3471" s="76">
        <v>0</v>
      </c>
      <c r="F3471" s="76">
        <v>5.5</v>
      </c>
      <c r="G3471" s="76">
        <v>0</v>
      </c>
      <c r="H3471" s="76">
        <v>0</v>
      </c>
      <c r="I3471" s="3"/>
    </row>
    <row r="3472" spans="1:9" ht="88.15" customHeight="1" x14ac:dyDescent="0.2">
      <c r="A3472" s="72" t="s">
        <v>850</v>
      </c>
      <c r="B3472" s="137" t="s">
        <v>1092</v>
      </c>
      <c r="C3472" s="138" t="s">
        <v>504</v>
      </c>
      <c r="D3472" s="76">
        <f t="shared" si="1210"/>
        <v>3.4</v>
      </c>
      <c r="E3472" s="76">
        <v>0</v>
      </c>
      <c r="F3472" s="76">
        <v>3.4</v>
      </c>
      <c r="G3472" s="76">
        <v>0</v>
      </c>
      <c r="H3472" s="76">
        <v>0</v>
      </c>
      <c r="I3472" s="3"/>
    </row>
    <row r="3473" spans="1:9" ht="97.5" customHeight="1" x14ac:dyDescent="0.2">
      <c r="A3473" s="72" t="s">
        <v>851</v>
      </c>
      <c r="B3473" s="135" t="s">
        <v>1093</v>
      </c>
      <c r="C3473" s="138" t="s">
        <v>504</v>
      </c>
      <c r="D3473" s="76">
        <f t="shared" si="1210"/>
        <v>27</v>
      </c>
      <c r="E3473" s="76">
        <v>0</v>
      </c>
      <c r="F3473" s="76">
        <v>27</v>
      </c>
      <c r="G3473" s="76">
        <v>0</v>
      </c>
      <c r="H3473" s="76">
        <v>0</v>
      </c>
      <c r="I3473" s="3"/>
    </row>
    <row r="3474" spans="1:9" ht="88.15" customHeight="1" x14ac:dyDescent="0.2">
      <c r="A3474" s="72" t="s">
        <v>852</v>
      </c>
      <c r="B3474" s="135" t="s">
        <v>1094</v>
      </c>
      <c r="C3474" s="138" t="s">
        <v>504</v>
      </c>
      <c r="D3474" s="76">
        <f t="shared" si="1210"/>
        <v>58.6</v>
      </c>
      <c r="E3474" s="76">
        <v>0</v>
      </c>
      <c r="F3474" s="76">
        <v>58.6</v>
      </c>
      <c r="G3474" s="76">
        <v>0</v>
      </c>
      <c r="H3474" s="76">
        <v>0</v>
      </c>
      <c r="I3474" s="3"/>
    </row>
    <row r="3475" spans="1:9" ht="88.15" customHeight="1" x14ac:dyDescent="0.2">
      <c r="A3475" s="72" t="s">
        <v>853</v>
      </c>
      <c r="B3475" s="135" t="s">
        <v>1095</v>
      </c>
      <c r="C3475" s="138" t="s">
        <v>504</v>
      </c>
      <c r="D3475" s="76">
        <f t="shared" si="1210"/>
        <v>2.2999999999999998</v>
      </c>
      <c r="E3475" s="76">
        <v>0</v>
      </c>
      <c r="F3475" s="76">
        <v>2.2999999999999998</v>
      </c>
      <c r="G3475" s="76">
        <v>0</v>
      </c>
      <c r="H3475" s="76">
        <v>0</v>
      </c>
      <c r="I3475" s="3"/>
    </row>
    <row r="3476" spans="1:9" ht="88.15" customHeight="1" x14ac:dyDescent="0.2">
      <c r="A3476" s="72" t="s">
        <v>854</v>
      </c>
      <c r="B3476" s="137" t="s">
        <v>1096</v>
      </c>
      <c r="C3476" s="138" t="s">
        <v>504</v>
      </c>
      <c r="D3476" s="76">
        <f t="shared" si="1210"/>
        <v>49</v>
      </c>
      <c r="E3476" s="76">
        <v>0</v>
      </c>
      <c r="F3476" s="76">
        <v>49</v>
      </c>
      <c r="G3476" s="76">
        <v>0</v>
      </c>
      <c r="H3476" s="76">
        <v>0</v>
      </c>
      <c r="I3476" s="3"/>
    </row>
    <row r="3477" spans="1:9" ht="88.15" customHeight="1" x14ac:dyDescent="0.2">
      <c r="A3477" s="72" t="s">
        <v>855</v>
      </c>
      <c r="B3477" s="135" t="s">
        <v>1097</v>
      </c>
      <c r="C3477" s="138" t="s">
        <v>504</v>
      </c>
      <c r="D3477" s="76">
        <f t="shared" si="1210"/>
        <v>32.799999999999997</v>
      </c>
      <c r="E3477" s="76">
        <v>0</v>
      </c>
      <c r="F3477" s="76">
        <v>32.799999999999997</v>
      </c>
      <c r="G3477" s="76">
        <v>0</v>
      </c>
      <c r="H3477" s="76">
        <v>0</v>
      </c>
      <c r="I3477" s="3"/>
    </row>
    <row r="3478" spans="1:9" ht="88.15" customHeight="1" x14ac:dyDescent="0.2">
      <c r="A3478" s="72" t="s">
        <v>856</v>
      </c>
      <c r="B3478" s="135" t="s">
        <v>1098</v>
      </c>
      <c r="C3478" s="138" t="s">
        <v>504</v>
      </c>
      <c r="D3478" s="76">
        <f t="shared" si="1210"/>
        <v>30.6</v>
      </c>
      <c r="E3478" s="76">
        <v>0</v>
      </c>
      <c r="F3478" s="76">
        <v>30.6</v>
      </c>
      <c r="G3478" s="76">
        <v>0</v>
      </c>
      <c r="H3478" s="76">
        <v>0</v>
      </c>
      <c r="I3478" s="3"/>
    </row>
    <row r="3479" spans="1:9" ht="88.15" customHeight="1" x14ac:dyDescent="0.2">
      <c r="A3479" s="72" t="s">
        <v>857</v>
      </c>
      <c r="B3479" s="135" t="s">
        <v>1099</v>
      </c>
      <c r="C3479" s="138" t="s">
        <v>504</v>
      </c>
      <c r="D3479" s="76">
        <f t="shared" si="1210"/>
        <v>48</v>
      </c>
      <c r="E3479" s="76">
        <v>0</v>
      </c>
      <c r="F3479" s="76">
        <v>48</v>
      </c>
      <c r="G3479" s="76">
        <v>0</v>
      </c>
      <c r="H3479" s="76">
        <v>0</v>
      </c>
      <c r="I3479" s="3"/>
    </row>
    <row r="3480" spans="1:9" ht="88.15" customHeight="1" x14ac:dyDescent="0.2">
      <c r="A3480" s="72" t="s">
        <v>858</v>
      </c>
      <c r="B3480" s="135" t="s">
        <v>1100</v>
      </c>
      <c r="C3480" s="138" t="s">
        <v>504</v>
      </c>
      <c r="D3480" s="76">
        <f t="shared" si="1210"/>
        <v>66</v>
      </c>
      <c r="E3480" s="76">
        <v>0</v>
      </c>
      <c r="F3480" s="76">
        <v>66</v>
      </c>
      <c r="G3480" s="76">
        <v>0</v>
      </c>
      <c r="H3480" s="76">
        <v>0</v>
      </c>
      <c r="I3480" s="3"/>
    </row>
    <row r="3481" spans="1:9" ht="88.15" customHeight="1" x14ac:dyDescent="0.2">
      <c r="A3481" s="72" t="s">
        <v>859</v>
      </c>
      <c r="B3481" s="137" t="s">
        <v>1101</v>
      </c>
      <c r="C3481" s="138" t="s">
        <v>504</v>
      </c>
      <c r="D3481" s="76">
        <f t="shared" si="1210"/>
        <v>32.200000000000003</v>
      </c>
      <c r="E3481" s="76">
        <v>0</v>
      </c>
      <c r="F3481" s="76">
        <v>32.200000000000003</v>
      </c>
      <c r="G3481" s="76">
        <v>0</v>
      </c>
      <c r="H3481" s="76">
        <v>0</v>
      </c>
      <c r="I3481" s="3"/>
    </row>
    <row r="3482" spans="1:9" ht="88.15" customHeight="1" x14ac:dyDescent="0.2">
      <c r="A3482" s="72" t="s">
        <v>860</v>
      </c>
      <c r="B3482" s="135" t="s">
        <v>1102</v>
      </c>
      <c r="C3482" s="138" t="s">
        <v>504</v>
      </c>
      <c r="D3482" s="76">
        <f t="shared" si="1210"/>
        <v>58.7</v>
      </c>
      <c r="E3482" s="76">
        <v>0</v>
      </c>
      <c r="F3482" s="76">
        <v>58.7</v>
      </c>
      <c r="G3482" s="76">
        <v>0</v>
      </c>
      <c r="H3482" s="76">
        <v>0</v>
      </c>
      <c r="I3482" s="3"/>
    </row>
    <row r="3483" spans="1:9" ht="88.15" customHeight="1" x14ac:dyDescent="0.2">
      <c r="A3483" s="72" t="s">
        <v>861</v>
      </c>
      <c r="B3483" s="135" t="s">
        <v>1103</v>
      </c>
      <c r="C3483" s="138" t="s">
        <v>504</v>
      </c>
      <c r="D3483" s="76">
        <f t="shared" si="1210"/>
        <v>84.5</v>
      </c>
      <c r="E3483" s="76">
        <v>0</v>
      </c>
      <c r="F3483" s="76">
        <v>84.5</v>
      </c>
      <c r="G3483" s="76">
        <v>0</v>
      </c>
      <c r="H3483" s="76">
        <v>0</v>
      </c>
      <c r="I3483" s="3"/>
    </row>
    <row r="3484" spans="1:9" ht="88.15" customHeight="1" x14ac:dyDescent="0.2">
      <c r="A3484" s="72" t="s">
        <v>862</v>
      </c>
      <c r="B3484" s="135" t="s">
        <v>1104</v>
      </c>
      <c r="C3484" s="138" t="s">
        <v>504</v>
      </c>
      <c r="D3484" s="76">
        <f t="shared" si="1210"/>
        <v>36.200000000000003</v>
      </c>
      <c r="E3484" s="76">
        <v>0</v>
      </c>
      <c r="F3484" s="76">
        <v>36.200000000000003</v>
      </c>
      <c r="G3484" s="76">
        <v>0</v>
      </c>
      <c r="H3484" s="76">
        <v>0</v>
      </c>
      <c r="I3484" s="3"/>
    </row>
    <row r="3485" spans="1:9" ht="88.15" customHeight="1" x14ac:dyDescent="0.2">
      <c r="A3485" s="72" t="s">
        <v>863</v>
      </c>
      <c r="B3485" s="135" t="s">
        <v>1105</v>
      </c>
      <c r="C3485" s="138" t="s">
        <v>504</v>
      </c>
      <c r="D3485" s="76">
        <f t="shared" si="1210"/>
        <v>21.7</v>
      </c>
      <c r="E3485" s="76">
        <v>0</v>
      </c>
      <c r="F3485" s="76">
        <v>21.7</v>
      </c>
      <c r="G3485" s="76">
        <v>0</v>
      </c>
      <c r="H3485" s="76">
        <v>0</v>
      </c>
      <c r="I3485" s="3"/>
    </row>
    <row r="3486" spans="1:9" ht="120.75" customHeight="1" x14ac:dyDescent="0.2">
      <c r="A3486" s="72" t="s">
        <v>864</v>
      </c>
      <c r="B3486" s="135" t="s">
        <v>1106</v>
      </c>
      <c r="C3486" s="138" t="s">
        <v>504</v>
      </c>
      <c r="D3486" s="76">
        <f t="shared" si="1210"/>
        <v>49.5</v>
      </c>
      <c r="E3486" s="76">
        <v>0</v>
      </c>
      <c r="F3486" s="76">
        <v>49.5</v>
      </c>
      <c r="G3486" s="76">
        <v>0</v>
      </c>
      <c r="H3486" s="76">
        <v>0</v>
      </c>
      <c r="I3486" s="3"/>
    </row>
    <row r="3487" spans="1:9" ht="120.75" customHeight="1" x14ac:dyDescent="0.2">
      <c r="A3487" s="72" t="s">
        <v>865</v>
      </c>
      <c r="B3487" s="137" t="s">
        <v>1107</v>
      </c>
      <c r="C3487" s="138" t="s">
        <v>504</v>
      </c>
      <c r="D3487" s="76">
        <f t="shared" si="1210"/>
        <v>25.3</v>
      </c>
      <c r="E3487" s="76">
        <v>0</v>
      </c>
      <c r="F3487" s="76">
        <v>25.3</v>
      </c>
      <c r="G3487" s="76">
        <v>0</v>
      </c>
      <c r="H3487" s="76">
        <v>0</v>
      </c>
      <c r="I3487" s="3"/>
    </row>
    <row r="3488" spans="1:9" ht="88.15" customHeight="1" x14ac:dyDescent="0.2">
      <c r="A3488" s="72" t="s">
        <v>866</v>
      </c>
      <c r="B3488" s="135" t="s">
        <v>1108</v>
      </c>
      <c r="C3488" s="138" t="s">
        <v>504</v>
      </c>
      <c r="D3488" s="76">
        <f t="shared" si="1210"/>
        <v>17.3</v>
      </c>
      <c r="E3488" s="76">
        <v>0</v>
      </c>
      <c r="F3488" s="76">
        <v>17.3</v>
      </c>
      <c r="G3488" s="76">
        <v>0</v>
      </c>
      <c r="H3488" s="76">
        <v>0</v>
      </c>
      <c r="I3488" s="3"/>
    </row>
    <row r="3489" spans="1:9" ht="96.75" customHeight="1" x14ac:dyDescent="0.2">
      <c r="A3489" s="72" t="s">
        <v>867</v>
      </c>
      <c r="B3489" s="135" t="s">
        <v>1109</v>
      </c>
      <c r="C3489" s="138" t="s">
        <v>504</v>
      </c>
      <c r="D3489" s="76">
        <f t="shared" si="1210"/>
        <v>16.399999999999999</v>
      </c>
      <c r="E3489" s="76">
        <v>0</v>
      </c>
      <c r="F3489" s="76">
        <v>16.399999999999999</v>
      </c>
      <c r="G3489" s="76">
        <v>0</v>
      </c>
      <c r="H3489" s="76">
        <v>0</v>
      </c>
      <c r="I3489" s="3"/>
    </row>
    <row r="3490" spans="1:9" ht="100.5" customHeight="1" x14ac:dyDescent="0.2">
      <c r="A3490" s="72" t="s">
        <v>868</v>
      </c>
      <c r="B3490" s="135" t="s">
        <v>1110</v>
      </c>
      <c r="C3490" s="138" t="s">
        <v>504</v>
      </c>
      <c r="D3490" s="76">
        <f t="shared" si="1210"/>
        <v>43.3</v>
      </c>
      <c r="E3490" s="76">
        <v>0</v>
      </c>
      <c r="F3490" s="76">
        <v>43.3</v>
      </c>
      <c r="G3490" s="76">
        <v>0</v>
      </c>
      <c r="H3490" s="76">
        <v>0</v>
      </c>
      <c r="I3490" s="3"/>
    </row>
    <row r="3491" spans="1:9" ht="88.15" customHeight="1" x14ac:dyDescent="0.2">
      <c r="A3491" s="72" t="s">
        <v>869</v>
      </c>
      <c r="B3491" s="135" t="s">
        <v>1111</v>
      </c>
      <c r="C3491" s="138" t="s">
        <v>504</v>
      </c>
      <c r="D3491" s="76">
        <f t="shared" si="1210"/>
        <v>19.100000000000001</v>
      </c>
      <c r="E3491" s="76">
        <v>0</v>
      </c>
      <c r="F3491" s="76">
        <v>19.100000000000001</v>
      </c>
      <c r="G3491" s="76">
        <v>0</v>
      </c>
      <c r="H3491" s="76">
        <v>0</v>
      </c>
      <c r="I3491" s="3"/>
    </row>
    <row r="3492" spans="1:9" ht="88.15" customHeight="1" x14ac:dyDescent="0.2">
      <c r="A3492" s="72" t="s">
        <v>870</v>
      </c>
      <c r="B3492" s="135" t="s">
        <v>1112</v>
      </c>
      <c r="C3492" s="138" t="s">
        <v>504</v>
      </c>
      <c r="D3492" s="76">
        <f t="shared" si="1210"/>
        <v>0</v>
      </c>
      <c r="E3492" s="76">
        <v>0</v>
      </c>
      <c r="F3492" s="76">
        <v>0</v>
      </c>
      <c r="G3492" s="76">
        <v>0</v>
      </c>
      <c r="H3492" s="76">
        <v>0</v>
      </c>
      <c r="I3492" s="3"/>
    </row>
    <row r="3493" spans="1:9" ht="88.15" customHeight="1" x14ac:dyDescent="0.2">
      <c r="A3493" s="72" t="s">
        <v>871</v>
      </c>
      <c r="B3493" s="135" t="s">
        <v>1113</v>
      </c>
      <c r="C3493" s="138" t="s">
        <v>504</v>
      </c>
      <c r="D3493" s="76">
        <f t="shared" si="1210"/>
        <v>15.1</v>
      </c>
      <c r="E3493" s="76">
        <v>0</v>
      </c>
      <c r="F3493" s="76">
        <v>15.1</v>
      </c>
      <c r="G3493" s="76">
        <v>0</v>
      </c>
      <c r="H3493" s="76">
        <v>0</v>
      </c>
      <c r="I3493" s="3"/>
    </row>
    <row r="3494" spans="1:9" ht="88.15" customHeight="1" x14ac:dyDescent="0.2">
      <c r="A3494" s="72" t="s">
        <v>872</v>
      </c>
      <c r="B3494" s="135" t="s">
        <v>1114</v>
      </c>
      <c r="C3494" s="138" t="s">
        <v>504</v>
      </c>
      <c r="D3494" s="76">
        <f t="shared" si="1210"/>
        <v>36.799999999999997</v>
      </c>
      <c r="E3494" s="76">
        <v>0</v>
      </c>
      <c r="F3494" s="76">
        <v>36.799999999999997</v>
      </c>
      <c r="G3494" s="76">
        <v>0</v>
      </c>
      <c r="H3494" s="76">
        <v>0</v>
      </c>
      <c r="I3494" s="3"/>
    </row>
    <row r="3495" spans="1:9" ht="88.15" customHeight="1" x14ac:dyDescent="0.2">
      <c r="A3495" s="72" t="s">
        <v>873</v>
      </c>
      <c r="B3495" s="137" t="s">
        <v>1115</v>
      </c>
      <c r="C3495" s="138" t="s">
        <v>504</v>
      </c>
      <c r="D3495" s="76">
        <f t="shared" si="1210"/>
        <v>54.5</v>
      </c>
      <c r="E3495" s="76">
        <v>0</v>
      </c>
      <c r="F3495" s="76">
        <v>54.5</v>
      </c>
      <c r="G3495" s="76">
        <v>0</v>
      </c>
      <c r="H3495" s="76">
        <v>0</v>
      </c>
      <c r="I3495" s="3"/>
    </row>
    <row r="3496" spans="1:9" ht="88.15" customHeight="1" x14ac:dyDescent="0.2">
      <c r="A3496" s="72" t="s">
        <v>874</v>
      </c>
      <c r="B3496" s="135" t="s">
        <v>1116</v>
      </c>
      <c r="C3496" s="138" t="s">
        <v>504</v>
      </c>
      <c r="D3496" s="76">
        <f t="shared" si="1210"/>
        <v>24.1</v>
      </c>
      <c r="E3496" s="76">
        <v>0</v>
      </c>
      <c r="F3496" s="76">
        <v>24.1</v>
      </c>
      <c r="G3496" s="76">
        <v>0</v>
      </c>
      <c r="H3496" s="76">
        <v>0</v>
      </c>
      <c r="I3496" s="3"/>
    </row>
    <row r="3497" spans="1:9" ht="88.15" customHeight="1" x14ac:dyDescent="0.2">
      <c r="A3497" s="72" t="s">
        <v>875</v>
      </c>
      <c r="B3497" s="135" t="s">
        <v>1117</v>
      </c>
      <c r="C3497" s="138" t="s">
        <v>504</v>
      </c>
      <c r="D3497" s="76">
        <f t="shared" si="1210"/>
        <v>217.3</v>
      </c>
      <c r="E3497" s="76">
        <v>0</v>
      </c>
      <c r="F3497" s="76">
        <v>217.3</v>
      </c>
      <c r="G3497" s="76">
        <v>0</v>
      </c>
      <c r="H3497" s="76">
        <v>0</v>
      </c>
      <c r="I3497" s="3"/>
    </row>
    <row r="3498" spans="1:9" ht="88.15" customHeight="1" x14ac:dyDescent="0.2">
      <c r="A3498" s="72" t="s">
        <v>876</v>
      </c>
      <c r="B3498" s="135" t="s">
        <v>1118</v>
      </c>
      <c r="C3498" s="138" t="s">
        <v>504</v>
      </c>
      <c r="D3498" s="76">
        <f t="shared" si="1210"/>
        <v>36.5</v>
      </c>
      <c r="E3498" s="76">
        <v>0</v>
      </c>
      <c r="F3498" s="76">
        <v>36.5</v>
      </c>
      <c r="G3498" s="76">
        <v>0</v>
      </c>
      <c r="H3498" s="76">
        <v>0</v>
      </c>
      <c r="I3498" s="3"/>
    </row>
    <row r="3499" spans="1:9" ht="88.15" customHeight="1" x14ac:dyDescent="0.2">
      <c r="A3499" s="72" t="s">
        <v>995</v>
      </c>
      <c r="B3499" s="135" t="s">
        <v>1119</v>
      </c>
      <c r="C3499" s="138" t="s">
        <v>504</v>
      </c>
      <c r="D3499" s="76">
        <f t="shared" si="1210"/>
        <v>0</v>
      </c>
      <c r="E3499" s="76">
        <v>0</v>
      </c>
      <c r="F3499" s="76">
        <v>0</v>
      </c>
      <c r="G3499" s="76">
        <v>0</v>
      </c>
      <c r="H3499" s="76">
        <v>0</v>
      </c>
      <c r="I3499" s="3"/>
    </row>
    <row r="3500" spans="1:9" ht="88.15" customHeight="1" x14ac:dyDescent="0.2">
      <c r="A3500" s="72" t="s">
        <v>996</v>
      </c>
      <c r="B3500" s="135" t="s">
        <v>1120</v>
      </c>
      <c r="C3500" s="138" t="s">
        <v>504</v>
      </c>
      <c r="D3500" s="76">
        <f t="shared" si="1210"/>
        <v>22.5</v>
      </c>
      <c r="E3500" s="76">
        <v>0</v>
      </c>
      <c r="F3500" s="76">
        <v>22.5</v>
      </c>
      <c r="G3500" s="76">
        <v>0</v>
      </c>
      <c r="H3500" s="76">
        <v>0</v>
      </c>
      <c r="I3500" s="3"/>
    </row>
    <row r="3501" spans="1:9" ht="88.15" customHeight="1" x14ac:dyDescent="0.2">
      <c r="A3501" s="72" t="s">
        <v>997</v>
      </c>
      <c r="B3501" s="135" t="s">
        <v>1121</v>
      </c>
      <c r="C3501" s="138" t="s">
        <v>504</v>
      </c>
      <c r="D3501" s="76">
        <f t="shared" si="1210"/>
        <v>63</v>
      </c>
      <c r="E3501" s="76">
        <v>0</v>
      </c>
      <c r="F3501" s="76">
        <v>63</v>
      </c>
      <c r="G3501" s="76">
        <v>0</v>
      </c>
      <c r="H3501" s="76">
        <v>0</v>
      </c>
      <c r="I3501" s="3"/>
    </row>
    <row r="3502" spans="1:9" ht="88.15" customHeight="1" x14ac:dyDescent="0.2">
      <c r="A3502" s="72" t="s">
        <v>998</v>
      </c>
      <c r="B3502" s="135" t="s">
        <v>1122</v>
      </c>
      <c r="C3502" s="138" t="s">
        <v>504</v>
      </c>
      <c r="D3502" s="76">
        <f t="shared" si="1210"/>
        <v>21</v>
      </c>
      <c r="E3502" s="76">
        <v>0</v>
      </c>
      <c r="F3502" s="76">
        <v>21</v>
      </c>
      <c r="G3502" s="76">
        <v>0</v>
      </c>
      <c r="H3502" s="76">
        <v>0</v>
      </c>
      <c r="I3502" s="3"/>
    </row>
    <row r="3503" spans="1:9" ht="88.15" customHeight="1" x14ac:dyDescent="0.2">
      <c r="A3503" s="72" t="s">
        <v>999</v>
      </c>
      <c r="B3503" s="135" t="s">
        <v>1123</v>
      </c>
      <c r="C3503" s="138" t="s">
        <v>504</v>
      </c>
      <c r="D3503" s="76">
        <f t="shared" si="1210"/>
        <v>20.5</v>
      </c>
      <c r="E3503" s="76">
        <v>0</v>
      </c>
      <c r="F3503" s="76">
        <v>20.5</v>
      </c>
      <c r="G3503" s="76">
        <v>0</v>
      </c>
      <c r="H3503" s="76">
        <v>0</v>
      </c>
      <c r="I3503" s="3"/>
    </row>
    <row r="3504" spans="1:9" ht="88.15" customHeight="1" x14ac:dyDescent="0.2">
      <c r="A3504" s="72" t="s">
        <v>1000</v>
      </c>
      <c r="B3504" s="137" t="s">
        <v>1124</v>
      </c>
      <c r="C3504" s="138" t="s">
        <v>504</v>
      </c>
      <c r="D3504" s="76">
        <f t="shared" si="1210"/>
        <v>100</v>
      </c>
      <c r="E3504" s="76">
        <v>0</v>
      </c>
      <c r="F3504" s="76">
        <v>100</v>
      </c>
      <c r="G3504" s="76">
        <v>0</v>
      </c>
      <c r="H3504" s="76">
        <v>0</v>
      </c>
      <c r="I3504" s="3"/>
    </row>
    <row r="3505" spans="1:9" ht="88.15" customHeight="1" x14ac:dyDescent="0.2">
      <c r="A3505" s="72" t="s">
        <v>1001</v>
      </c>
      <c r="B3505" s="135" t="s">
        <v>1125</v>
      </c>
      <c r="C3505" s="138" t="s">
        <v>504</v>
      </c>
      <c r="D3505" s="76">
        <f t="shared" si="1210"/>
        <v>100</v>
      </c>
      <c r="E3505" s="76">
        <v>0</v>
      </c>
      <c r="F3505" s="76">
        <v>100</v>
      </c>
      <c r="G3505" s="76">
        <v>0</v>
      </c>
      <c r="H3505" s="76">
        <v>0</v>
      </c>
      <c r="I3505" s="3"/>
    </row>
    <row r="3506" spans="1:9" ht="88.15" customHeight="1" x14ac:dyDescent="0.2">
      <c r="A3506" s="72" t="s">
        <v>1002</v>
      </c>
      <c r="B3506" s="135" t="s">
        <v>1126</v>
      </c>
      <c r="C3506" s="138" t="s">
        <v>504</v>
      </c>
      <c r="D3506" s="76">
        <f t="shared" si="1210"/>
        <v>96.3</v>
      </c>
      <c r="E3506" s="76">
        <v>0</v>
      </c>
      <c r="F3506" s="76">
        <v>96.3</v>
      </c>
      <c r="G3506" s="76">
        <v>0</v>
      </c>
      <c r="H3506" s="76">
        <v>0</v>
      </c>
      <c r="I3506" s="3"/>
    </row>
    <row r="3507" spans="1:9" ht="88.15" customHeight="1" x14ac:dyDescent="0.2">
      <c r="A3507" s="72" t="s">
        <v>1003</v>
      </c>
      <c r="B3507" s="135" t="s">
        <v>1127</v>
      </c>
      <c r="C3507" s="138" t="s">
        <v>504</v>
      </c>
      <c r="D3507" s="76">
        <f t="shared" si="1210"/>
        <v>100</v>
      </c>
      <c r="E3507" s="76">
        <v>0</v>
      </c>
      <c r="F3507" s="76">
        <v>100</v>
      </c>
      <c r="G3507" s="76">
        <v>0</v>
      </c>
      <c r="H3507" s="76">
        <v>0</v>
      </c>
      <c r="I3507" s="3"/>
    </row>
    <row r="3508" spans="1:9" ht="88.15" customHeight="1" x14ac:dyDescent="0.2">
      <c r="A3508" s="72" t="s">
        <v>1130</v>
      </c>
      <c r="B3508" s="135" t="s">
        <v>1128</v>
      </c>
      <c r="C3508" s="138" t="s">
        <v>504</v>
      </c>
      <c r="D3508" s="76">
        <f t="shared" ref="D3508:D3509" si="1211">E3508+F3508+G3508+H3508</f>
        <v>99.9</v>
      </c>
      <c r="E3508" s="76">
        <v>0</v>
      </c>
      <c r="F3508" s="76">
        <v>99.9</v>
      </c>
      <c r="G3508" s="76">
        <v>0</v>
      </c>
      <c r="H3508" s="76">
        <v>0</v>
      </c>
      <c r="I3508" s="3"/>
    </row>
    <row r="3509" spans="1:9" ht="88.15" customHeight="1" x14ac:dyDescent="0.2">
      <c r="A3509" s="72" t="s">
        <v>1131</v>
      </c>
      <c r="B3509" s="135" t="s">
        <v>1129</v>
      </c>
      <c r="C3509" s="138" t="s">
        <v>504</v>
      </c>
      <c r="D3509" s="76">
        <f t="shared" si="1211"/>
        <v>91</v>
      </c>
      <c r="E3509" s="76">
        <v>0</v>
      </c>
      <c r="F3509" s="76">
        <v>91</v>
      </c>
      <c r="G3509" s="76">
        <v>0</v>
      </c>
      <c r="H3509" s="76">
        <v>0</v>
      </c>
      <c r="I3509" s="3"/>
    </row>
    <row r="3510" spans="1:9" ht="88.15" customHeight="1" x14ac:dyDescent="0.2">
      <c r="A3510" s="92" t="s">
        <v>1161</v>
      </c>
      <c r="B3510" s="137" t="s">
        <v>1162</v>
      </c>
      <c r="C3510" s="93" t="s">
        <v>504</v>
      </c>
      <c r="D3510" s="76">
        <f t="shared" ref="D3510" si="1212">E3510+F3510+G3510+H3510</f>
        <v>95</v>
      </c>
      <c r="E3510" s="76">
        <v>0</v>
      </c>
      <c r="F3510" s="76">
        <v>95</v>
      </c>
      <c r="G3510" s="76">
        <v>0</v>
      </c>
      <c r="H3510" s="76">
        <v>0</v>
      </c>
      <c r="I3510" s="3"/>
    </row>
    <row r="3511" spans="1:9" ht="88.15" customHeight="1" x14ac:dyDescent="0.2">
      <c r="A3511" s="72" t="s">
        <v>1178</v>
      </c>
      <c r="B3511" s="135" t="s">
        <v>1276</v>
      </c>
      <c r="C3511" s="95" t="s">
        <v>505</v>
      </c>
      <c r="D3511" s="76">
        <f>E3511+F3511+G3511+H3511</f>
        <v>2328.83</v>
      </c>
      <c r="E3511" s="76">
        <v>0</v>
      </c>
      <c r="F3511" s="81">
        <v>0</v>
      </c>
      <c r="G3511" s="76">
        <v>0</v>
      </c>
      <c r="H3511" s="81">
        <f>2432.67-103.84</f>
        <v>2328.83</v>
      </c>
      <c r="I3511" s="3"/>
    </row>
    <row r="3512" spans="1:9" ht="88.15" customHeight="1" x14ac:dyDescent="0.2">
      <c r="A3512" s="94" t="s">
        <v>1179</v>
      </c>
      <c r="B3512" s="135" t="s">
        <v>1244</v>
      </c>
      <c r="C3512" s="95" t="s">
        <v>505</v>
      </c>
      <c r="D3512" s="76">
        <f t="shared" ref="D3512:D3575" si="1213">E3512+F3512+G3512+H3512</f>
        <v>1635.5196100000001</v>
      </c>
      <c r="E3512" s="76">
        <v>0</v>
      </c>
      <c r="F3512" s="81">
        <v>1635.5196100000001</v>
      </c>
      <c r="G3512" s="76">
        <v>0</v>
      </c>
      <c r="H3512" s="104">
        <v>0</v>
      </c>
      <c r="I3512" s="3"/>
    </row>
    <row r="3513" spans="1:9" ht="88.15" customHeight="1" x14ac:dyDescent="0.2">
      <c r="A3513" s="72" t="s">
        <v>1180</v>
      </c>
      <c r="B3513" s="89" t="s">
        <v>1245</v>
      </c>
      <c r="C3513" s="95" t="s">
        <v>505</v>
      </c>
      <c r="D3513" s="76">
        <f t="shared" si="1213"/>
        <v>1246.2611199999999</v>
      </c>
      <c r="E3513" s="76">
        <v>0</v>
      </c>
      <c r="F3513" s="81">
        <v>1246.2611199999999</v>
      </c>
      <c r="G3513" s="76">
        <v>0</v>
      </c>
      <c r="H3513" s="104">
        <v>0</v>
      </c>
      <c r="I3513" s="3"/>
    </row>
    <row r="3514" spans="1:9" ht="88.15" customHeight="1" x14ac:dyDescent="0.2">
      <c r="A3514" s="72" t="s">
        <v>1181</v>
      </c>
      <c r="B3514" s="89" t="s">
        <v>1246</v>
      </c>
      <c r="C3514" s="95" t="s">
        <v>505</v>
      </c>
      <c r="D3514" s="76">
        <f t="shared" si="1213"/>
        <v>1695.4262000000001</v>
      </c>
      <c r="E3514" s="76">
        <v>0</v>
      </c>
      <c r="F3514" s="81">
        <v>1695.4262000000001</v>
      </c>
      <c r="G3514" s="76">
        <v>0</v>
      </c>
      <c r="H3514" s="104">
        <v>0</v>
      </c>
      <c r="I3514" s="3"/>
    </row>
    <row r="3515" spans="1:9" ht="88.15" customHeight="1" x14ac:dyDescent="0.2">
      <c r="A3515" s="72" t="s">
        <v>1182</v>
      </c>
      <c r="B3515" s="89" t="s">
        <v>1247</v>
      </c>
      <c r="C3515" s="95" t="s">
        <v>505</v>
      </c>
      <c r="D3515" s="76">
        <f t="shared" si="1213"/>
        <v>822.77840000000003</v>
      </c>
      <c r="E3515" s="76">
        <v>0</v>
      </c>
      <c r="F3515" s="81">
        <v>822.77840000000003</v>
      </c>
      <c r="G3515" s="76">
        <v>0</v>
      </c>
      <c r="H3515" s="104">
        <v>0</v>
      </c>
      <c r="I3515" s="3"/>
    </row>
    <row r="3516" spans="1:9" ht="88.15" customHeight="1" x14ac:dyDescent="0.2">
      <c r="A3516" s="72" t="s">
        <v>1183</v>
      </c>
      <c r="B3516" s="89" t="s">
        <v>1248</v>
      </c>
      <c r="C3516" s="95" t="s">
        <v>505</v>
      </c>
      <c r="D3516" s="76">
        <f t="shared" si="1213"/>
        <v>2667.2</v>
      </c>
      <c r="E3516" s="76">
        <v>0</v>
      </c>
      <c r="F3516" s="108">
        <v>0</v>
      </c>
      <c r="G3516" s="76">
        <v>0</v>
      </c>
      <c r="H3516" s="105">
        <v>2667.2</v>
      </c>
      <c r="I3516" s="3"/>
    </row>
    <row r="3517" spans="1:9" ht="88.15" customHeight="1" x14ac:dyDescent="0.2">
      <c r="A3517" s="72" t="s">
        <v>1184</v>
      </c>
      <c r="B3517" s="89" t="s">
        <v>1249</v>
      </c>
      <c r="C3517" s="95" t="s">
        <v>505</v>
      </c>
      <c r="D3517" s="76">
        <f t="shared" si="1213"/>
        <v>688.90475000000004</v>
      </c>
      <c r="E3517" s="76">
        <v>0</v>
      </c>
      <c r="F3517" s="81">
        <v>688.90475000000004</v>
      </c>
      <c r="G3517" s="76">
        <v>0</v>
      </c>
      <c r="H3517" s="104">
        <v>0</v>
      </c>
      <c r="I3517" s="3"/>
    </row>
    <row r="3518" spans="1:9" ht="88.15" customHeight="1" x14ac:dyDescent="0.2">
      <c r="A3518" s="72" t="s">
        <v>1185</v>
      </c>
      <c r="B3518" s="89" t="s">
        <v>1250</v>
      </c>
      <c r="C3518" s="95" t="s">
        <v>505</v>
      </c>
      <c r="D3518" s="76">
        <f t="shared" si="1213"/>
        <v>2109.2150200000001</v>
      </c>
      <c r="E3518" s="76">
        <v>0</v>
      </c>
      <c r="F3518" s="81">
        <v>2109.2150200000001</v>
      </c>
      <c r="G3518" s="76">
        <v>0</v>
      </c>
      <c r="H3518" s="104">
        <v>0</v>
      </c>
      <c r="I3518" s="3"/>
    </row>
    <row r="3519" spans="1:9" ht="88.15" customHeight="1" x14ac:dyDescent="0.2">
      <c r="A3519" s="72" t="s">
        <v>1186</v>
      </c>
      <c r="B3519" s="89" t="s">
        <v>1251</v>
      </c>
      <c r="C3519" s="95" t="s">
        <v>505</v>
      </c>
      <c r="D3519" s="76">
        <f t="shared" si="1213"/>
        <v>1477.2250899999999</v>
      </c>
      <c r="E3519" s="76">
        <v>0</v>
      </c>
      <c r="F3519" s="81">
        <v>1477.2250899999999</v>
      </c>
      <c r="G3519" s="76">
        <v>0</v>
      </c>
      <c r="H3519" s="104">
        <v>0</v>
      </c>
      <c r="I3519" s="3"/>
    </row>
    <row r="3520" spans="1:9" ht="88.15" customHeight="1" x14ac:dyDescent="0.2">
      <c r="A3520" s="72" t="s">
        <v>1187</v>
      </c>
      <c r="B3520" s="89" t="s">
        <v>1252</v>
      </c>
      <c r="C3520" s="95" t="s">
        <v>505</v>
      </c>
      <c r="D3520" s="76">
        <f t="shared" si="1213"/>
        <v>2028.3006600000001</v>
      </c>
      <c r="E3520" s="76">
        <v>0</v>
      </c>
      <c r="F3520" s="81">
        <f>2028.30066</f>
        <v>2028.3006600000001</v>
      </c>
      <c r="G3520" s="76">
        <v>0</v>
      </c>
      <c r="H3520" s="104">
        <v>0</v>
      </c>
      <c r="I3520" s="3"/>
    </row>
    <row r="3521" spans="1:9" ht="88.15" customHeight="1" x14ac:dyDescent="0.2">
      <c r="A3521" s="72" t="s">
        <v>1188</v>
      </c>
      <c r="B3521" s="89" t="s">
        <v>1253</v>
      </c>
      <c r="C3521" s="95" t="s">
        <v>505</v>
      </c>
      <c r="D3521" s="76">
        <f t="shared" si="1213"/>
        <v>1013.86643</v>
      </c>
      <c r="E3521" s="76">
        <v>0</v>
      </c>
      <c r="F3521" s="81">
        <v>1013.86643</v>
      </c>
      <c r="G3521" s="76">
        <v>0</v>
      </c>
      <c r="H3521" s="104">
        <v>0</v>
      </c>
      <c r="I3521" s="3"/>
    </row>
    <row r="3522" spans="1:9" ht="88.15" customHeight="1" x14ac:dyDescent="0.2">
      <c r="A3522" s="72" t="s">
        <v>1189</v>
      </c>
      <c r="B3522" s="89" t="s">
        <v>1254</v>
      </c>
      <c r="C3522" s="95" t="s">
        <v>505</v>
      </c>
      <c r="D3522" s="76">
        <f t="shared" si="1213"/>
        <v>2152.09906</v>
      </c>
      <c r="E3522" s="76">
        <v>0</v>
      </c>
      <c r="F3522" s="81">
        <v>2152.09906</v>
      </c>
      <c r="G3522" s="76">
        <v>0</v>
      </c>
      <c r="H3522" s="104">
        <v>0</v>
      </c>
      <c r="I3522" s="3"/>
    </row>
    <row r="3523" spans="1:9" ht="88.15" customHeight="1" x14ac:dyDescent="0.2">
      <c r="A3523" s="72" t="s">
        <v>1190</v>
      </c>
      <c r="B3523" s="89" t="s">
        <v>1255</v>
      </c>
      <c r="C3523" s="95" t="s">
        <v>505</v>
      </c>
      <c r="D3523" s="76">
        <f t="shared" si="1213"/>
        <v>1724.64454</v>
      </c>
      <c r="E3523" s="76">
        <v>0</v>
      </c>
      <c r="F3523" s="81">
        <v>1724.64454</v>
      </c>
      <c r="G3523" s="76">
        <v>0</v>
      </c>
      <c r="H3523" s="104">
        <v>0</v>
      </c>
      <c r="I3523" s="3"/>
    </row>
    <row r="3524" spans="1:9" ht="88.15" customHeight="1" x14ac:dyDescent="0.2">
      <c r="A3524" s="72" t="s">
        <v>1191</v>
      </c>
      <c r="B3524" s="89" t="s">
        <v>1256</v>
      </c>
      <c r="C3524" s="95" t="s">
        <v>505</v>
      </c>
      <c r="D3524" s="76">
        <f t="shared" si="1213"/>
        <v>891.75241000000005</v>
      </c>
      <c r="E3524" s="76">
        <v>0</v>
      </c>
      <c r="F3524" s="81">
        <v>891.75241000000005</v>
      </c>
      <c r="G3524" s="76">
        <v>0</v>
      </c>
      <c r="H3524" s="104">
        <v>0</v>
      </c>
      <c r="I3524" s="3"/>
    </row>
    <row r="3525" spans="1:9" ht="88.15" customHeight="1" x14ac:dyDescent="0.2">
      <c r="A3525" s="72" t="s">
        <v>1192</v>
      </c>
      <c r="B3525" s="89" t="s">
        <v>1257</v>
      </c>
      <c r="C3525" s="95" t="s">
        <v>505</v>
      </c>
      <c r="D3525" s="76">
        <f t="shared" si="1213"/>
        <v>1006.98841</v>
      </c>
      <c r="E3525" s="76">
        <v>0</v>
      </c>
      <c r="F3525" s="81">
        <v>1006.98841</v>
      </c>
      <c r="G3525" s="76">
        <v>0</v>
      </c>
      <c r="H3525" s="104">
        <v>0</v>
      </c>
      <c r="I3525" s="3"/>
    </row>
    <row r="3526" spans="1:9" ht="88.15" customHeight="1" x14ac:dyDescent="0.2">
      <c r="A3526" s="72" t="s">
        <v>1193</v>
      </c>
      <c r="B3526" s="89" t="s">
        <v>1258</v>
      </c>
      <c r="C3526" s="95" t="s">
        <v>505</v>
      </c>
      <c r="D3526" s="76">
        <f t="shared" si="1213"/>
        <v>777.47756000000004</v>
      </c>
      <c r="E3526" s="76">
        <v>0</v>
      </c>
      <c r="F3526" s="81">
        <v>777.47756000000004</v>
      </c>
      <c r="G3526" s="76">
        <v>0</v>
      </c>
      <c r="H3526" s="104">
        <v>0</v>
      </c>
      <c r="I3526" s="3"/>
    </row>
    <row r="3527" spans="1:9" ht="88.15" customHeight="1" x14ac:dyDescent="0.2">
      <c r="A3527" s="72" t="s">
        <v>1194</v>
      </c>
      <c r="B3527" s="89" t="s">
        <v>1259</v>
      </c>
      <c r="C3527" s="95" t="s">
        <v>505</v>
      </c>
      <c r="D3527" s="76">
        <f t="shared" si="1213"/>
        <v>1523.4884300000001</v>
      </c>
      <c r="E3527" s="76">
        <v>0</v>
      </c>
      <c r="F3527" s="81">
        <v>1523.4884300000001</v>
      </c>
      <c r="G3527" s="76">
        <v>0</v>
      </c>
      <c r="H3527" s="104">
        <v>0</v>
      </c>
      <c r="I3527" s="3"/>
    </row>
    <row r="3528" spans="1:9" ht="97.5" customHeight="1" x14ac:dyDescent="0.2">
      <c r="A3528" s="72" t="s">
        <v>1195</v>
      </c>
      <c r="B3528" s="89" t="s">
        <v>1260</v>
      </c>
      <c r="C3528" s="95" t="s">
        <v>505</v>
      </c>
      <c r="D3528" s="76">
        <f t="shared" si="1213"/>
        <v>2443.3200000000002</v>
      </c>
      <c r="E3528" s="76">
        <v>0</v>
      </c>
      <c r="F3528" s="81">
        <v>0</v>
      </c>
      <c r="G3528" s="76">
        <v>0</v>
      </c>
      <c r="H3528" s="81">
        <v>2443.3200000000002</v>
      </c>
      <c r="I3528" s="3"/>
    </row>
    <row r="3529" spans="1:9" ht="88.15" customHeight="1" x14ac:dyDescent="0.2">
      <c r="A3529" s="72" t="s">
        <v>1196</v>
      </c>
      <c r="B3529" s="89" t="s">
        <v>1261</v>
      </c>
      <c r="C3529" s="95" t="s">
        <v>505</v>
      </c>
      <c r="D3529" s="76">
        <f t="shared" si="1213"/>
        <v>784.99923000000001</v>
      </c>
      <c r="E3529" s="76">
        <v>0</v>
      </c>
      <c r="F3529" s="81">
        <v>784.99923000000001</v>
      </c>
      <c r="G3529" s="76">
        <v>0</v>
      </c>
      <c r="H3529" s="104">
        <v>0</v>
      </c>
      <c r="I3529" s="3"/>
    </row>
    <row r="3530" spans="1:9" ht="88.15" customHeight="1" x14ac:dyDescent="0.2">
      <c r="A3530" s="72" t="s">
        <v>1197</v>
      </c>
      <c r="B3530" s="89" t="s">
        <v>1262</v>
      </c>
      <c r="C3530" s="95" t="s">
        <v>505</v>
      </c>
      <c r="D3530" s="76">
        <f t="shared" si="1213"/>
        <v>876.31989999999996</v>
      </c>
      <c r="E3530" s="76">
        <v>0</v>
      </c>
      <c r="F3530" s="81">
        <v>876.31989999999996</v>
      </c>
      <c r="G3530" s="76">
        <v>0</v>
      </c>
      <c r="H3530" s="104">
        <v>0</v>
      </c>
      <c r="I3530" s="3"/>
    </row>
    <row r="3531" spans="1:9" ht="88.15" customHeight="1" x14ac:dyDescent="0.2">
      <c r="A3531" s="72" t="s">
        <v>1198</v>
      </c>
      <c r="B3531" s="89" t="s">
        <v>1263</v>
      </c>
      <c r="C3531" s="95" t="s">
        <v>505</v>
      </c>
      <c r="D3531" s="76">
        <f t="shared" si="1213"/>
        <v>226.54395</v>
      </c>
      <c r="E3531" s="76">
        <v>0</v>
      </c>
      <c r="F3531" s="81">
        <v>226.54395</v>
      </c>
      <c r="G3531" s="76">
        <v>0</v>
      </c>
      <c r="H3531" s="104">
        <v>0</v>
      </c>
      <c r="I3531" s="3"/>
    </row>
    <row r="3532" spans="1:9" ht="88.15" customHeight="1" x14ac:dyDescent="0.2">
      <c r="A3532" s="72" t="s">
        <v>1199</v>
      </c>
      <c r="B3532" s="89" t="s">
        <v>1264</v>
      </c>
      <c r="C3532" s="95" t="s">
        <v>505</v>
      </c>
      <c r="D3532" s="76">
        <f t="shared" si="1213"/>
        <v>713.17121599999996</v>
      </c>
      <c r="E3532" s="76">
        <v>0</v>
      </c>
      <c r="F3532" s="81">
        <v>713.17121599999996</v>
      </c>
      <c r="G3532" s="76">
        <v>0</v>
      </c>
      <c r="H3532" s="104">
        <v>0</v>
      </c>
      <c r="I3532" s="3"/>
    </row>
    <row r="3533" spans="1:9" ht="88.15" customHeight="1" x14ac:dyDescent="0.2">
      <c r="A3533" s="72" t="s">
        <v>1200</v>
      </c>
      <c r="B3533" s="89" t="s">
        <v>1265</v>
      </c>
      <c r="C3533" s="95" t="s">
        <v>505</v>
      </c>
      <c r="D3533" s="76">
        <f t="shared" si="1213"/>
        <v>2094.88</v>
      </c>
      <c r="E3533" s="76">
        <v>0</v>
      </c>
      <c r="F3533" s="81">
        <v>0</v>
      </c>
      <c r="G3533" s="76">
        <v>0</v>
      </c>
      <c r="H3533" s="81">
        <v>2094.88</v>
      </c>
      <c r="I3533" s="3"/>
    </row>
    <row r="3534" spans="1:9" ht="88.15" customHeight="1" x14ac:dyDescent="0.2">
      <c r="A3534" s="72" t="s">
        <v>1201</v>
      </c>
      <c r="B3534" s="89" t="s">
        <v>1394</v>
      </c>
      <c r="C3534" s="95" t="s">
        <v>505</v>
      </c>
      <c r="D3534" s="76">
        <f t="shared" si="1213"/>
        <v>1386.35</v>
      </c>
      <c r="E3534" s="76">
        <v>0</v>
      </c>
      <c r="F3534" s="81">
        <v>0</v>
      </c>
      <c r="G3534" s="76">
        <v>0</v>
      </c>
      <c r="H3534" s="104">
        <f>1386.32+0.03</f>
        <v>1386.35</v>
      </c>
      <c r="I3534" s="3"/>
    </row>
    <row r="3535" spans="1:9" ht="88.15" customHeight="1" x14ac:dyDescent="0.2">
      <c r="A3535" s="72" t="s">
        <v>1202</v>
      </c>
      <c r="B3535" s="89" t="s">
        <v>1266</v>
      </c>
      <c r="C3535" s="95" t="s">
        <v>505</v>
      </c>
      <c r="D3535" s="76">
        <f t="shared" si="1213"/>
        <v>1227.23739</v>
      </c>
      <c r="E3535" s="76">
        <v>0</v>
      </c>
      <c r="F3535" s="81">
        <v>1227.23739</v>
      </c>
      <c r="G3535" s="76">
        <v>0</v>
      </c>
      <c r="H3535" s="104">
        <v>0</v>
      </c>
      <c r="I3535" s="3"/>
    </row>
    <row r="3536" spans="1:9" ht="88.15" customHeight="1" x14ac:dyDescent="0.2">
      <c r="A3536" s="72" t="s">
        <v>1203</v>
      </c>
      <c r="B3536" s="89" t="s">
        <v>1267</v>
      </c>
      <c r="C3536" s="95" t="s">
        <v>505</v>
      </c>
      <c r="D3536" s="76">
        <f t="shared" si="1213"/>
        <v>518.77867000000003</v>
      </c>
      <c r="E3536" s="76">
        <v>0</v>
      </c>
      <c r="F3536" s="81">
        <v>518.77867000000003</v>
      </c>
      <c r="G3536" s="76">
        <v>0</v>
      </c>
      <c r="H3536" s="104">
        <v>0</v>
      </c>
      <c r="I3536" s="3"/>
    </row>
    <row r="3537" spans="1:9" ht="88.15" customHeight="1" x14ac:dyDescent="0.2">
      <c r="A3537" s="72" t="s">
        <v>1204</v>
      </c>
      <c r="B3537" s="89" t="s">
        <v>1268</v>
      </c>
      <c r="C3537" s="95" t="s">
        <v>505</v>
      </c>
      <c r="D3537" s="76">
        <f t="shared" si="1213"/>
        <v>959.36201000000005</v>
      </c>
      <c r="E3537" s="76">
        <v>0</v>
      </c>
      <c r="F3537" s="81">
        <v>959.36201000000005</v>
      </c>
      <c r="G3537" s="76">
        <v>0</v>
      </c>
      <c r="H3537" s="104">
        <v>0</v>
      </c>
      <c r="I3537" s="3"/>
    </row>
    <row r="3538" spans="1:9" ht="88.15" customHeight="1" x14ac:dyDescent="0.2">
      <c r="A3538" s="72" t="s">
        <v>1205</v>
      </c>
      <c r="B3538" s="89" t="s">
        <v>1269</v>
      </c>
      <c r="C3538" s="95" t="s">
        <v>505</v>
      </c>
      <c r="D3538" s="76">
        <f t="shared" si="1213"/>
        <v>1686.9638299999999</v>
      </c>
      <c r="E3538" s="76">
        <v>0</v>
      </c>
      <c r="F3538" s="81">
        <v>1686.9638299999999</v>
      </c>
      <c r="G3538" s="76">
        <v>0</v>
      </c>
      <c r="H3538" s="104">
        <v>0</v>
      </c>
      <c r="I3538" s="3"/>
    </row>
    <row r="3539" spans="1:9" ht="88.15" customHeight="1" x14ac:dyDescent="0.2">
      <c r="A3539" s="72" t="s">
        <v>1206</v>
      </c>
      <c r="B3539" s="89" t="s">
        <v>1270</v>
      </c>
      <c r="C3539" s="95" t="s">
        <v>505</v>
      </c>
      <c r="D3539" s="76">
        <f t="shared" si="1213"/>
        <v>2171.5975899999999</v>
      </c>
      <c r="E3539" s="76">
        <v>0</v>
      </c>
      <c r="F3539" s="81">
        <v>2171.5975899999999</v>
      </c>
      <c r="G3539" s="76">
        <v>0</v>
      </c>
      <c r="H3539" s="104">
        <v>0</v>
      </c>
      <c r="I3539" s="3"/>
    </row>
    <row r="3540" spans="1:9" ht="88.15" customHeight="1" x14ac:dyDescent="0.2">
      <c r="A3540" s="72" t="s">
        <v>1207</v>
      </c>
      <c r="B3540" s="89" t="s">
        <v>1271</v>
      </c>
      <c r="C3540" s="95" t="s">
        <v>505</v>
      </c>
      <c r="D3540" s="76">
        <f t="shared" si="1213"/>
        <v>1289.5144700000001</v>
      </c>
      <c r="E3540" s="76">
        <v>0</v>
      </c>
      <c r="F3540" s="81">
        <v>1289.5144700000001</v>
      </c>
      <c r="G3540" s="76">
        <v>0</v>
      </c>
      <c r="H3540" s="104">
        <v>0</v>
      </c>
      <c r="I3540" s="3"/>
    </row>
    <row r="3541" spans="1:9" ht="88.15" customHeight="1" x14ac:dyDescent="0.2">
      <c r="A3541" s="72" t="s">
        <v>1208</v>
      </c>
      <c r="B3541" s="89" t="s">
        <v>1272</v>
      </c>
      <c r="C3541" s="95" t="s">
        <v>505</v>
      </c>
      <c r="D3541" s="76">
        <f t="shared" si="1213"/>
        <v>5813.02</v>
      </c>
      <c r="E3541" s="76">
        <v>0</v>
      </c>
      <c r="F3541" s="107">
        <f>5813.05-0.03</f>
        <v>5813.02</v>
      </c>
      <c r="G3541" s="76">
        <v>0</v>
      </c>
      <c r="H3541" s="104">
        <v>0</v>
      </c>
      <c r="I3541" s="3"/>
    </row>
    <row r="3542" spans="1:9" ht="88.15" customHeight="1" x14ac:dyDescent="0.2">
      <c r="A3542" s="72" t="s">
        <v>1209</v>
      </c>
      <c r="B3542" s="90" t="s">
        <v>1273</v>
      </c>
      <c r="C3542" s="95" t="s">
        <v>505</v>
      </c>
      <c r="D3542" s="76">
        <f t="shared" si="1213"/>
        <v>3759.9743199999998</v>
      </c>
      <c r="E3542" s="76">
        <v>0</v>
      </c>
      <c r="F3542" s="107">
        <v>3759.9743199999998</v>
      </c>
      <c r="G3542" s="76">
        <v>0</v>
      </c>
      <c r="H3542" s="104">
        <v>0</v>
      </c>
      <c r="I3542" s="3"/>
    </row>
    <row r="3543" spans="1:9" ht="88.15" customHeight="1" x14ac:dyDescent="0.2">
      <c r="A3543" s="72" t="s">
        <v>1210</v>
      </c>
      <c r="B3543" s="89" t="s">
        <v>1274</v>
      </c>
      <c r="C3543" s="95" t="s">
        <v>505</v>
      </c>
      <c r="D3543" s="76">
        <f t="shared" si="1213"/>
        <v>1247.43237</v>
      </c>
      <c r="E3543" s="76">
        <v>0</v>
      </c>
      <c r="F3543" s="107">
        <v>1247.43237</v>
      </c>
      <c r="G3543" s="76">
        <v>0</v>
      </c>
      <c r="H3543" s="104">
        <v>0</v>
      </c>
      <c r="I3543" s="3"/>
    </row>
    <row r="3544" spans="1:9" ht="101.25" customHeight="1" x14ac:dyDescent="0.2">
      <c r="A3544" s="72" t="s">
        <v>1211</v>
      </c>
      <c r="B3544" s="137" t="s">
        <v>1275</v>
      </c>
      <c r="C3544" s="95" t="s">
        <v>505</v>
      </c>
      <c r="D3544" s="76">
        <f t="shared" si="1213"/>
        <v>67.90061</v>
      </c>
      <c r="E3544" s="76">
        <v>0</v>
      </c>
      <c r="F3544" s="81">
        <v>0</v>
      </c>
      <c r="G3544" s="76">
        <v>0</v>
      </c>
      <c r="H3544" s="81">
        <v>67.90061</v>
      </c>
      <c r="I3544" s="3"/>
    </row>
    <row r="3545" spans="1:9" ht="88.15" customHeight="1" x14ac:dyDescent="0.2">
      <c r="A3545" s="72" t="s">
        <v>1212</v>
      </c>
      <c r="B3545" s="135" t="s">
        <v>1395</v>
      </c>
      <c r="C3545" s="95" t="s">
        <v>505</v>
      </c>
      <c r="D3545" s="76">
        <f t="shared" si="1213"/>
        <v>399.84300000000002</v>
      </c>
      <c r="E3545" s="76">
        <v>0</v>
      </c>
      <c r="F3545" s="108">
        <v>399.84300000000002</v>
      </c>
      <c r="G3545" s="76">
        <v>0</v>
      </c>
      <c r="H3545" s="104">
        <v>0</v>
      </c>
      <c r="I3545" s="3"/>
    </row>
    <row r="3546" spans="1:9" ht="88.15" customHeight="1" x14ac:dyDescent="0.2">
      <c r="A3546" s="72" t="s">
        <v>1213</v>
      </c>
      <c r="B3546" s="135" t="s">
        <v>1396</v>
      </c>
      <c r="C3546" s="95" t="s">
        <v>505</v>
      </c>
      <c r="D3546" s="76">
        <f t="shared" si="1213"/>
        <v>949.23212000000001</v>
      </c>
      <c r="E3546" s="76">
        <v>0</v>
      </c>
      <c r="F3546" s="108">
        <v>949.23212000000001</v>
      </c>
      <c r="G3546" s="76">
        <v>0</v>
      </c>
      <c r="H3546" s="104">
        <v>0</v>
      </c>
      <c r="I3546" s="3"/>
    </row>
    <row r="3547" spans="1:9" ht="88.15" customHeight="1" x14ac:dyDescent="0.2">
      <c r="A3547" s="72" t="s">
        <v>1214</v>
      </c>
      <c r="B3547" s="135" t="s">
        <v>1397</v>
      </c>
      <c r="C3547" s="95" t="s">
        <v>505</v>
      </c>
      <c r="D3547" s="76">
        <f t="shared" si="1213"/>
        <v>684.31268</v>
      </c>
      <c r="E3547" s="76">
        <v>0</v>
      </c>
      <c r="F3547" s="108">
        <v>684.31268</v>
      </c>
      <c r="G3547" s="76">
        <v>0</v>
      </c>
      <c r="H3547" s="104">
        <v>0</v>
      </c>
      <c r="I3547" s="3"/>
    </row>
    <row r="3548" spans="1:9" ht="88.15" customHeight="1" x14ac:dyDescent="0.2">
      <c r="A3548" s="72" t="s">
        <v>1215</v>
      </c>
      <c r="B3548" s="135" t="s">
        <v>1398</v>
      </c>
      <c r="C3548" s="95" t="s">
        <v>505</v>
      </c>
      <c r="D3548" s="76">
        <f t="shared" si="1213"/>
        <v>372.89888000000002</v>
      </c>
      <c r="E3548" s="76">
        <v>0</v>
      </c>
      <c r="F3548" s="108">
        <v>372.89888000000002</v>
      </c>
      <c r="G3548" s="76">
        <v>0</v>
      </c>
      <c r="H3548" s="104">
        <v>0</v>
      </c>
      <c r="I3548" s="3"/>
    </row>
    <row r="3549" spans="1:9" ht="88.15" customHeight="1" x14ac:dyDescent="0.2">
      <c r="A3549" s="72" t="s">
        <v>1216</v>
      </c>
      <c r="B3549" s="135" t="s">
        <v>1399</v>
      </c>
      <c r="C3549" s="95" t="s">
        <v>505</v>
      </c>
      <c r="D3549" s="76">
        <f t="shared" si="1213"/>
        <v>512.05745999999999</v>
      </c>
      <c r="E3549" s="76">
        <v>0</v>
      </c>
      <c r="F3549" s="108">
        <v>512.05745999999999</v>
      </c>
      <c r="G3549" s="76">
        <v>0</v>
      </c>
      <c r="H3549" s="104">
        <v>0</v>
      </c>
      <c r="I3549" s="3"/>
    </row>
    <row r="3550" spans="1:9" ht="88.15" customHeight="1" x14ac:dyDescent="0.2">
      <c r="A3550" s="72" t="s">
        <v>1217</v>
      </c>
      <c r="B3550" s="135" t="s">
        <v>1400</v>
      </c>
      <c r="C3550" s="95" t="s">
        <v>505</v>
      </c>
      <c r="D3550" s="76">
        <f t="shared" si="1213"/>
        <v>247.34924000000001</v>
      </c>
      <c r="E3550" s="76">
        <v>0</v>
      </c>
      <c r="F3550" s="108">
        <v>247.34924000000001</v>
      </c>
      <c r="G3550" s="76">
        <v>0</v>
      </c>
      <c r="H3550" s="104">
        <v>0</v>
      </c>
      <c r="I3550" s="3"/>
    </row>
    <row r="3551" spans="1:9" ht="88.15" customHeight="1" x14ac:dyDescent="0.2">
      <c r="A3551" s="72" t="s">
        <v>1218</v>
      </c>
      <c r="B3551" s="135" t="s">
        <v>1401</v>
      </c>
      <c r="C3551" s="95" t="s">
        <v>505</v>
      </c>
      <c r="D3551" s="76">
        <f t="shared" si="1213"/>
        <v>526.74964</v>
      </c>
      <c r="E3551" s="76">
        <v>0</v>
      </c>
      <c r="F3551" s="108">
        <v>526.74964</v>
      </c>
      <c r="G3551" s="76">
        <v>0</v>
      </c>
      <c r="H3551" s="104">
        <v>0</v>
      </c>
      <c r="I3551" s="3"/>
    </row>
    <row r="3552" spans="1:9" ht="88.15" customHeight="1" x14ac:dyDescent="0.2">
      <c r="A3552" s="72" t="s">
        <v>1219</v>
      </c>
      <c r="B3552" s="135" t="s">
        <v>1402</v>
      </c>
      <c r="C3552" s="95" t="s">
        <v>505</v>
      </c>
      <c r="D3552" s="76">
        <f t="shared" si="1213"/>
        <v>638.20182</v>
      </c>
      <c r="E3552" s="76">
        <v>0</v>
      </c>
      <c r="F3552" s="108">
        <v>638.20182</v>
      </c>
      <c r="G3552" s="76">
        <v>0</v>
      </c>
      <c r="H3552" s="104">
        <v>0</v>
      </c>
      <c r="I3552" s="3"/>
    </row>
    <row r="3553" spans="1:9" ht="88.15" customHeight="1" x14ac:dyDescent="0.2">
      <c r="A3553" s="72" t="s">
        <v>1220</v>
      </c>
      <c r="B3553" s="135" t="s">
        <v>1403</v>
      </c>
      <c r="C3553" s="95" t="s">
        <v>505</v>
      </c>
      <c r="D3553" s="76">
        <f t="shared" si="1213"/>
        <v>449.58</v>
      </c>
      <c r="E3553" s="76">
        <v>0</v>
      </c>
      <c r="F3553" s="108">
        <v>449.58</v>
      </c>
      <c r="G3553" s="76">
        <v>0</v>
      </c>
      <c r="H3553" s="104">
        <v>0</v>
      </c>
      <c r="I3553" s="3"/>
    </row>
    <row r="3554" spans="1:9" ht="88.15" customHeight="1" x14ac:dyDescent="0.2">
      <c r="A3554" s="72" t="s">
        <v>1221</v>
      </c>
      <c r="B3554" s="135" t="s">
        <v>1404</v>
      </c>
      <c r="C3554" s="95" t="s">
        <v>505</v>
      </c>
      <c r="D3554" s="76">
        <f t="shared" si="1213"/>
        <v>192.12405999999999</v>
      </c>
      <c r="E3554" s="76">
        <v>0</v>
      </c>
      <c r="F3554" s="108">
        <v>192.12405999999999</v>
      </c>
      <c r="G3554" s="76">
        <v>0</v>
      </c>
      <c r="H3554" s="104">
        <v>0</v>
      </c>
      <c r="I3554" s="3"/>
    </row>
    <row r="3555" spans="1:9" ht="88.15" customHeight="1" x14ac:dyDescent="0.2">
      <c r="A3555" s="72" t="s">
        <v>1222</v>
      </c>
      <c r="B3555" s="135" t="s">
        <v>1405</v>
      </c>
      <c r="C3555" s="95" t="s">
        <v>505</v>
      </c>
      <c r="D3555" s="76">
        <f t="shared" si="1213"/>
        <v>443.08528000000001</v>
      </c>
      <c r="E3555" s="76">
        <v>0</v>
      </c>
      <c r="F3555" s="108">
        <v>443.08528000000001</v>
      </c>
      <c r="G3555" s="76">
        <v>0</v>
      </c>
      <c r="H3555" s="104">
        <v>0</v>
      </c>
      <c r="I3555" s="3"/>
    </row>
    <row r="3556" spans="1:9" ht="88.15" customHeight="1" x14ac:dyDescent="0.2">
      <c r="A3556" s="72" t="s">
        <v>1223</v>
      </c>
      <c r="B3556" s="135" t="s">
        <v>1406</v>
      </c>
      <c r="C3556" s="95" t="s">
        <v>505</v>
      </c>
      <c r="D3556" s="76">
        <f t="shared" si="1213"/>
        <v>682.83885999999995</v>
      </c>
      <c r="E3556" s="76">
        <v>0</v>
      </c>
      <c r="F3556" s="108">
        <v>682.83885999999995</v>
      </c>
      <c r="G3556" s="76">
        <v>0</v>
      </c>
      <c r="H3556" s="104">
        <v>0</v>
      </c>
      <c r="I3556" s="3"/>
    </row>
    <row r="3557" spans="1:9" ht="88.15" customHeight="1" x14ac:dyDescent="0.2">
      <c r="A3557" s="72" t="s">
        <v>1224</v>
      </c>
      <c r="B3557" s="135" t="s">
        <v>1407</v>
      </c>
      <c r="C3557" s="95" t="s">
        <v>505</v>
      </c>
      <c r="D3557" s="76">
        <f t="shared" si="1213"/>
        <v>412.86430000000001</v>
      </c>
      <c r="E3557" s="76">
        <v>0</v>
      </c>
      <c r="F3557" s="108">
        <v>412.86430000000001</v>
      </c>
      <c r="G3557" s="76">
        <v>0</v>
      </c>
      <c r="H3557" s="104">
        <v>0</v>
      </c>
      <c r="I3557" s="3"/>
    </row>
    <row r="3558" spans="1:9" ht="96.75" customHeight="1" x14ac:dyDescent="0.2">
      <c r="A3558" s="72" t="s">
        <v>1225</v>
      </c>
      <c r="B3558" s="135" t="s">
        <v>1408</v>
      </c>
      <c r="C3558" s="95" t="s">
        <v>505</v>
      </c>
      <c r="D3558" s="76">
        <f t="shared" si="1213"/>
        <v>489.38139999999999</v>
      </c>
      <c r="E3558" s="76">
        <v>0</v>
      </c>
      <c r="F3558" s="108">
        <v>489.38139999999999</v>
      </c>
      <c r="G3558" s="76">
        <v>0</v>
      </c>
      <c r="H3558" s="104">
        <v>0</v>
      </c>
      <c r="I3558" s="3"/>
    </row>
    <row r="3559" spans="1:9" ht="88.15" customHeight="1" x14ac:dyDescent="0.2">
      <c r="A3559" s="72" t="s">
        <v>1226</v>
      </c>
      <c r="B3559" s="135" t="s">
        <v>1409</v>
      </c>
      <c r="C3559" s="95" t="s">
        <v>505</v>
      </c>
      <c r="D3559" s="76">
        <f t="shared" si="1213"/>
        <v>488.92002000000002</v>
      </c>
      <c r="E3559" s="76">
        <v>0</v>
      </c>
      <c r="F3559" s="108">
        <v>488.92002000000002</v>
      </c>
      <c r="G3559" s="76">
        <v>0</v>
      </c>
      <c r="H3559" s="104">
        <v>0</v>
      </c>
      <c r="I3559" s="3"/>
    </row>
    <row r="3560" spans="1:9" ht="88.15" customHeight="1" x14ac:dyDescent="0.2">
      <c r="A3560" s="72" t="s">
        <v>1227</v>
      </c>
      <c r="B3560" s="137" t="s">
        <v>1410</v>
      </c>
      <c r="C3560" s="95" t="s">
        <v>505</v>
      </c>
      <c r="D3560" s="76">
        <f t="shared" si="1213"/>
        <v>487.81317999999999</v>
      </c>
      <c r="E3560" s="76">
        <v>0</v>
      </c>
      <c r="F3560" s="108">
        <v>487.81317999999999</v>
      </c>
      <c r="G3560" s="76">
        <v>0</v>
      </c>
      <c r="H3560" s="104">
        <v>0</v>
      </c>
      <c r="I3560" s="3"/>
    </row>
    <row r="3561" spans="1:9" ht="88.15" customHeight="1" x14ac:dyDescent="0.2">
      <c r="A3561" s="72" t="s">
        <v>1228</v>
      </c>
      <c r="B3561" s="135" t="s">
        <v>1411</v>
      </c>
      <c r="C3561" s="95" t="s">
        <v>505</v>
      </c>
      <c r="D3561" s="76">
        <f t="shared" si="1213"/>
        <v>43.750149999999998</v>
      </c>
      <c r="E3561" s="76">
        <v>0</v>
      </c>
      <c r="F3561" s="108">
        <v>43.750149999999998</v>
      </c>
      <c r="G3561" s="76">
        <v>0</v>
      </c>
      <c r="H3561" s="104">
        <v>0</v>
      </c>
      <c r="I3561" s="3"/>
    </row>
    <row r="3562" spans="1:9" ht="88.15" customHeight="1" x14ac:dyDescent="0.2">
      <c r="A3562" s="72" t="s">
        <v>1229</v>
      </c>
      <c r="B3562" s="89" t="s">
        <v>1412</v>
      </c>
      <c r="C3562" s="95" t="s">
        <v>505</v>
      </c>
      <c r="D3562" s="76">
        <f t="shared" si="1213"/>
        <v>33.547159999999998</v>
      </c>
      <c r="E3562" s="76">
        <v>0</v>
      </c>
      <c r="F3562" s="108">
        <v>33.547159999999998</v>
      </c>
      <c r="G3562" s="76">
        <v>0</v>
      </c>
      <c r="H3562" s="104">
        <v>0</v>
      </c>
      <c r="I3562" s="3"/>
    </row>
    <row r="3563" spans="1:9" ht="88.15" customHeight="1" x14ac:dyDescent="0.2">
      <c r="A3563" s="72" t="s">
        <v>1230</v>
      </c>
      <c r="B3563" s="89" t="s">
        <v>1413</v>
      </c>
      <c r="C3563" s="95" t="s">
        <v>505</v>
      </c>
      <c r="D3563" s="76">
        <f t="shared" si="1213"/>
        <v>45.637889999999999</v>
      </c>
      <c r="E3563" s="76">
        <v>0</v>
      </c>
      <c r="F3563" s="108">
        <v>45.637889999999999</v>
      </c>
      <c r="G3563" s="76">
        <v>0</v>
      </c>
      <c r="H3563" s="104">
        <v>0</v>
      </c>
      <c r="I3563" s="3"/>
    </row>
    <row r="3564" spans="1:9" ht="97.5" customHeight="1" x14ac:dyDescent="0.2">
      <c r="A3564" s="72" t="s">
        <v>1231</v>
      </c>
      <c r="B3564" s="89" t="s">
        <v>1414</v>
      </c>
      <c r="C3564" s="95" t="s">
        <v>505</v>
      </c>
      <c r="D3564" s="76">
        <f t="shared" si="1213"/>
        <v>22.147749999999998</v>
      </c>
      <c r="E3564" s="76">
        <v>0</v>
      </c>
      <c r="F3564" s="108">
        <v>22.147749999999998</v>
      </c>
      <c r="G3564" s="76">
        <v>0</v>
      </c>
      <c r="H3564" s="104">
        <v>0</v>
      </c>
      <c r="I3564" s="3"/>
    </row>
    <row r="3565" spans="1:9" ht="99.75" customHeight="1" x14ac:dyDescent="0.2">
      <c r="A3565" s="72" t="s">
        <v>1232</v>
      </c>
      <c r="B3565" s="89" t="s">
        <v>1415</v>
      </c>
      <c r="C3565" s="95" t="s">
        <v>505</v>
      </c>
      <c r="D3565" s="76">
        <f t="shared" si="1213"/>
        <v>60.095640000000003</v>
      </c>
      <c r="E3565" s="76">
        <v>0</v>
      </c>
      <c r="F3565" s="81">
        <v>0</v>
      </c>
      <c r="G3565" s="76">
        <v>0</v>
      </c>
      <c r="H3565" s="81">
        <v>60.095640000000003</v>
      </c>
      <c r="I3565" s="3"/>
    </row>
    <row r="3566" spans="1:9" ht="88.15" customHeight="1" x14ac:dyDescent="0.2">
      <c r="A3566" s="72" t="s">
        <v>1233</v>
      </c>
      <c r="B3566" s="89" t="s">
        <v>1416</v>
      </c>
      <c r="C3566" s="95" t="s">
        <v>505</v>
      </c>
      <c r="D3566" s="76">
        <f t="shared" si="1213"/>
        <v>18.4282</v>
      </c>
      <c r="E3566" s="76">
        <v>0</v>
      </c>
      <c r="F3566" s="107">
        <v>18.4282</v>
      </c>
      <c r="G3566" s="76">
        <v>0</v>
      </c>
      <c r="H3566" s="104">
        <v>0</v>
      </c>
      <c r="I3566" s="3"/>
    </row>
    <row r="3567" spans="1:9" ht="88.15" customHeight="1" x14ac:dyDescent="0.2">
      <c r="A3567" s="72" t="s">
        <v>1234</v>
      </c>
      <c r="B3567" s="89" t="s">
        <v>1417</v>
      </c>
      <c r="C3567" s="95" t="s">
        <v>505</v>
      </c>
      <c r="D3567" s="76">
        <f t="shared" si="1213"/>
        <v>56.421500000000002</v>
      </c>
      <c r="E3567" s="76">
        <v>0</v>
      </c>
      <c r="F3567" s="107">
        <v>56.421500000000002</v>
      </c>
      <c r="G3567" s="76">
        <v>0</v>
      </c>
      <c r="H3567" s="104">
        <v>0</v>
      </c>
      <c r="I3567" s="3"/>
    </row>
    <row r="3568" spans="1:9" ht="88.15" customHeight="1" x14ac:dyDescent="0.2">
      <c r="A3568" s="72" t="s">
        <v>1235</v>
      </c>
      <c r="B3568" s="89" t="s">
        <v>1418</v>
      </c>
      <c r="C3568" s="95" t="s">
        <v>505</v>
      </c>
      <c r="D3568" s="76">
        <f t="shared" si="1213"/>
        <v>39.764299999999999</v>
      </c>
      <c r="E3568" s="76">
        <v>0</v>
      </c>
      <c r="F3568" s="107">
        <v>39.764299999999999</v>
      </c>
      <c r="G3568" s="76">
        <v>0</v>
      </c>
      <c r="H3568" s="104">
        <v>0</v>
      </c>
      <c r="I3568" s="3"/>
    </row>
    <row r="3569" spans="1:9" ht="88.15" customHeight="1" x14ac:dyDescent="0.2">
      <c r="A3569" s="72" t="s">
        <v>1236</v>
      </c>
      <c r="B3569" s="89" t="s">
        <v>1419</v>
      </c>
      <c r="C3569" s="95" t="s">
        <v>505</v>
      </c>
      <c r="D3569" s="76">
        <f t="shared" si="1213"/>
        <v>54.598280000000003</v>
      </c>
      <c r="E3569" s="76">
        <v>0</v>
      </c>
      <c r="F3569" s="107">
        <v>54.598280000000003</v>
      </c>
      <c r="G3569" s="76">
        <v>0</v>
      </c>
      <c r="H3569" s="104">
        <v>0</v>
      </c>
      <c r="I3569" s="3"/>
    </row>
    <row r="3570" spans="1:9" ht="88.15" customHeight="1" x14ac:dyDescent="0.2">
      <c r="A3570" s="72" t="s">
        <v>1237</v>
      </c>
      <c r="B3570" s="89" t="s">
        <v>1420</v>
      </c>
      <c r="C3570" s="95" t="s">
        <v>505</v>
      </c>
      <c r="D3570" s="76">
        <f t="shared" si="1213"/>
        <v>27.120930000000001</v>
      </c>
      <c r="E3570" s="76">
        <v>0</v>
      </c>
      <c r="F3570" s="107">
        <v>27.120930000000001</v>
      </c>
      <c r="G3570" s="76">
        <v>0</v>
      </c>
      <c r="H3570" s="104">
        <v>0</v>
      </c>
      <c r="I3570" s="3"/>
    </row>
    <row r="3571" spans="1:9" ht="88.15" customHeight="1" x14ac:dyDescent="0.2">
      <c r="A3571" s="72" t="s">
        <v>1238</v>
      </c>
      <c r="B3571" s="89" t="s">
        <v>1421</v>
      </c>
      <c r="C3571" s="95" t="s">
        <v>505</v>
      </c>
      <c r="D3571" s="76">
        <f t="shared" si="1213"/>
        <v>57.568649999999998</v>
      </c>
      <c r="E3571" s="76">
        <v>0</v>
      </c>
      <c r="F3571" s="107">
        <v>57.568649999999998</v>
      </c>
      <c r="G3571" s="76">
        <v>0</v>
      </c>
      <c r="H3571" s="104">
        <v>0</v>
      </c>
      <c r="I3571" s="3"/>
    </row>
    <row r="3572" spans="1:9" ht="88.15" customHeight="1" x14ac:dyDescent="0.2">
      <c r="A3572" s="72" t="s">
        <v>1239</v>
      </c>
      <c r="B3572" s="89" t="s">
        <v>1422</v>
      </c>
      <c r="C3572" s="95" t="s">
        <v>505</v>
      </c>
      <c r="D3572" s="76">
        <f t="shared" si="1213"/>
        <v>46.134250000000002</v>
      </c>
      <c r="E3572" s="76">
        <v>0</v>
      </c>
      <c r="F3572" s="107">
        <v>46.134250000000002</v>
      </c>
      <c r="G3572" s="76">
        <v>0</v>
      </c>
      <c r="H3572" s="104">
        <v>0</v>
      </c>
      <c r="I3572" s="3"/>
    </row>
    <row r="3573" spans="1:9" ht="88.15" customHeight="1" x14ac:dyDescent="0.2">
      <c r="A3573" s="72" t="s">
        <v>1240</v>
      </c>
      <c r="B3573" s="89" t="s">
        <v>1423</v>
      </c>
      <c r="C3573" s="95" t="s">
        <v>505</v>
      </c>
      <c r="D3573" s="76">
        <f t="shared" si="1213"/>
        <v>23.854369999999999</v>
      </c>
      <c r="E3573" s="76">
        <v>0</v>
      </c>
      <c r="F3573" s="107">
        <v>23.854369999999999</v>
      </c>
      <c r="G3573" s="76">
        <v>0</v>
      </c>
      <c r="H3573" s="104">
        <v>0</v>
      </c>
      <c r="I3573" s="3"/>
    </row>
    <row r="3574" spans="1:9" ht="98.25" customHeight="1" x14ac:dyDescent="0.2">
      <c r="A3574" s="72" t="s">
        <v>1241</v>
      </c>
      <c r="B3574" s="89" t="s">
        <v>1424</v>
      </c>
      <c r="C3574" s="95" t="s">
        <v>505</v>
      </c>
      <c r="D3574" s="76">
        <f t="shared" si="1213"/>
        <v>27.106359999999999</v>
      </c>
      <c r="E3574" s="76">
        <v>0</v>
      </c>
      <c r="F3574" s="107">
        <v>27.106359999999999</v>
      </c>
      <c r="G3574" s="76">
        <v>0</v>
      </c>
      <c r="H3574" s="104">
        <v>0</v>
      </c>
      <c r="I3574" s="3"/>
    </row>
    <row r="3575" spans="1:9" ht="98.25" customHeight="1" x14ac:dyDescent="0.2">
      <c r="A3575" s="72" t="s">
        <v>1242</v>
      </c>
      <c r="B3575" s="89" t="s">
        <v>1425</v>
      </c>
      <c r="C3575" s="95" t="s">
        <v>505</v>
      </c>
      <c r="D3575" s="76">
        <f t="shared" si="1213"/>
        <v>20.928329999999999</v>
      </c>
      <c r="E3575" s="76">
        <v>0</v>
      </c>
      <c r="F3575" s="107">
        <v>20.928329999999999</v>
      </c>
      <c r="G3575" s="76">
        <v>0</v>
      </c>
      <c r="H3575" s="104">
        <v>0</v>
      </c>
      <c r="I3575" s="3"/>
    </row>
    <row r="3576" spans="1:9" ht="97.5" customHeight="1" x14ac:dyDescent="0.2">
      <c r="A3576" s="72" t="s">
        <v>1243</v>
      </c>
      <c r="B3576" s="89" t="s">
        <v>1426</v>
      </c>
      <c r="C3576" s="95" t="s">
        <v>505</v>
      </c>
      <c r="D3576" s="76">
        <f t="shared" ref="D3576:D3613" si="1214">E3576+F3576+G3576+H3576</f>
        <v>41.009630000000001</v>
      </c>
      <c r="E3576" s="76">
        <v>0</v>
      </c>
      <c r="F3576" s="107">
        <v>41.009630000000001</v>
      </c>
      <c r="G3576" s="76">
        <v>0</v>
      </c>
      <c r="H3576" s="104">
        <v>0</v>
      </c>
      <c r="I3576" s="3"/>
    </row>
    <row r="3577" spans="1:9" ht="110.25" customHeight="1" x14ac:dyDescent="0.2">
      <c r="A3577" s="72" t="s">
        <v>1459</v>
      </c>
      <c r="B3577" s="89" t="s">
        <v>1427</v>
      </c>
      <c r="C3577" s="95" t="s">
        <v>505</v>
      </c>
      <c r="D3577" s="76">
        <f t="shared" si="1214"/>
        <v>63.3459</v>
      </c>
      <c r="E3577" s="76">
        <v>0</v>
      </c>
      <c r="F3577" s="81">
        <v>0</v>
      </c>
      <c r="G3577" s="76">
        <v>0</v>
      </c>
      <c r="H3577" s="81">
        <v>63.3459</v>
      </c>
      <c r="I3577" s="3"/>
    </row>
    <row r="3578" spans="1:9" ht="96.75" customHeight="1" x14ac:dyDescent="0.2">
      <c r="A3578" s="72" t="s">
        <v>1460</v>
      </c>
      <c r="B3578" s="89" t="s">
        <v>1428</v>
      </c>
      <c r="C3578" s="95" t="s">
        <v>505</v>
      </c>
      <c r="D3578" s="76">
        <f t="shared" si="1214"/>
        <v>20.998729999999998</v>
      </c>
      <c r="E3578" s="76">
        <v>0</v>
      </c>
      <c r="F3578" s="108">
        <v>20.998729999999998</v>
      </c>
      <c r="G3578" s="76">
        <v>0</v>
      </c>
      <c r="H3578" s="104">
        <v>0</v>
      </c>
      <c r="I3578" s="3"/>
    </row>
    <row r="3579" spans="1:9" ht="88.15" customHeight="1" x14ac:dyDescent="0.2">
      <c r="A3579" s="72" t="s">
        <v>1461</v>
      </c>
      <c r="B3579" s="89" t="s">
        <v>1429</v>
      </c>
      <c r="C3579" s="95" t="s">
        <v>505</v>
      </c>
      <c r="D3579" s="76">
        <f t="shared" si="1214"/>
        <v>23.441559999999999</v>
      </c>
      <c r="E3579" s="76">
        <v>0</v>
      </c>
      <c r="F3579" s="108">
        <v>23.441559999999999</v>
      </c>
      <c r="G3579" s="76">
        <v>0</v>
      </c>
      <c r="H3579" s="104">
        <v>0</v>
      </c>
      <c r="I3579" s="3"/>
    </row>
    <row r="3580" spans="1:9" ht="99" customHeight="1" x14ac:dyDescent="0.2">
      <c r="A3580" s="72" t="s">
        <v>1462</v>
      </c>
      <c r="B3580" s="89" t="s">
        <v>1430</v>
      </c>
      <c r="C3580" s="95" t="s">
        <v>505</v>
      </c>
      <c r="D3580" s="76">
        <f t="shared" si="1214"/>
        <v>6.06006</v>
      </c>
      <c r="E3580" s="76">
        <v>0</v>
      </c>
      <c r="F3580" s="108">
        <v>6.06006</v>
      </c>
      <c r="G3580" s="76">
        <v>0</v>
      </c>
      <c r="H3580" s="104">
        <v>0</v>
      </c>
      <c r="I3580" s="3"/>
    </row>
    <row r="3581" spans="1:9" ht="88.15" customHeight="1" x14ac:dyDescent="0.2">
      <c r="A3581" s="72" t="s">
        <v>1463</v>
      </c>
      <c r="B3581" s="89" t="s">
        <v>1431</v>
      </c>
      <c r="C3581" s="95" t="s">
        <v>505</v>
      </c>
      <c r="D3581" s="76">
        <f t="shared" si="1214"/>
        <v>19.07733</v>
      </c>
      <c r="E3581" s="76">
        <v>0</v>
      </c>
      <c r="F3581" s="108">
        <v>19.07733</v>
      </c>
      <c r="G3581" s="76">
        <v>0</v>
      </c>
      <c r="H3581" s="104">
        <v>0</v>
      </c>
      <c r="I3581" s="3"/>
    </row>
    <row r="3582" spans="1:9" ht="88.15" customHeight="1" x14ac:dyDescent="0.2">
      <c r="A3582" s="72" t="s">
        <v>1464</v>
      </c>
      <c r="B3582" s="89" t="s">
        <v>1432</v>
      </c>
      <c r="C3582" s="95" t="s">
        <v>505</v>
      </c>
      <c r="D3582" s="76">
        <f t="shared" si="1214"/>
        <v>47.317149999999998</v>
      </c>
      <c r="E3582" s="76">
        <v>0</v>
      </c>
      <c r="F3582" s="81">
        <v>0</v>
      </c>
      <c r="G3582" s="76">
        <v>0</v>
      </c>
      <c r="H3582" s="81">
        <v>47.317149999999998</v>
      </c>
      <c r="I3582" s="3"/>
    </row>
    <row r="3583" spans="1:9" ht="88.15" customHeight="1" x14ac:dyDescent="0.2">
      <c r="A3583" s="72" t="s">
        <v>1465</v>
      </c>
      <c r="B3583" s="89" t="s">
        <v>1433</v>
      </c>
      <c r="C3583" s="95" t="s">
        <v>505</v>
      </c>
      <c r="D3583" s="76">
        <f t="shared" si="1214"/>
        <v>35.660780000000003</v>
      </c>
      <c r="E3583" s="76">
        <v>0</v>
      </c>
      <c r="F3583" s="81">
        <v>0</v>
      </c>
      <c r="G3583" s="76">
        <v>0</v>
      </c>
      <c r="H3583" s="81">
        <v>35.660780000000003</v>
      </c>
      <c r="I3583" s="3"/>
    </row>
    <row r="3584" spans="1:9" ht="88.15" customHeight="1" x14ac:dyDescent="0.2">
      <c r="A3584" s="72" t="s">
        <v>1466</v>
      </c>
      <c r="B3584" s="89" t="s">
        <v>1434</v>
      </c>
      <c r="C3584" s="95" t="s">
        <v>505</v>
      </c>
      <c r="D3584" s="76">
        <f t="shared" si="1214"/>
        <v>33.035069999999997</v>
      </c>
      <c r="E3584" s="76">
        <v>0</v>
      </c>
      <c r="F3584" s="108">
        <v>33.035069999999997</v>
      </c>
      <c r="G3584" s="76">
        <v>0</v>
      </c>
      <c r="H3584" s="104">
        <v>0</v>
      </c>
      <c r="I3584" s="3"/>
    </row>
    <row r="3585" spans="1:9" ht="88.15" customHeight="1" x14ac:dyDescent="0.2">
      <c r="A3585" s="72" t="s">
        <v>1467</v>
      </c>
      <c r="B3585" s="89" t="s">
        <v>1435</v>
      </c>
      <c r="C3585" s="95" t="s">
        <v>505</v>
      </c>
      <c r="D3585" s="76">
        <f t="shared" si="1214"/>
        <v>13.96461</v>
      </c>
      <c r="E3585" s="76">
        <v>0</v>
      </c>
      <c r="F3585" s="108">
        <v>13.96461</v>
      </c>
      <c r="G3585" s="76">
        <v>0</v>
      </c>
      <c r="H3585" s="104">
        <v>0</v>
      </c>
      <c r="I3585" s="3"/>
    </row>
    <row r="3586" spans="1:9" ht="98.25" customHeight="1" x14ac:dyDescent="0.2">
      <c r="A3586" s="72" t="s">
        <v>1468</v>
      </c>
      <c r="B3586" s="89" t="s">
        <v>1436</v>
      </c>
      <c r="C3586" s="95" t="s">
        <v>505</v>
      </c>
      <c r="D3586" s="76">
        <f t="shared" si="1214"/>
        <v>25.824339999999999</v>
      </c>
      <c r="E3586" s="76">
        <v>0</v>
      </c>
      <c r="F3586" s="108">
        <v>25.824339999999999</v>
      </c>
      <c r="G3586" s="76">
        <v>0</v>
      </c>
      <c r="H3586" s="104">
        <v>0</v>
      </c>
      <c r="I3586" s="3"/>
    </row>
    <row r="3587" spans="1:9" ht="88.15" customHeight="1" x14ac:dyDescent="0.2">
      <c r="A3587" s="72" t="s">
        <v>1469</v>
      </c>
      <c r="B3587" s="89" t="s">
        <v>1437</v>
      </c>
      <c r="C3587" s="95" t="s">
        <v>505</v>
      </c>
      <c r="D3587" s="76">
        <f t="shared" si="1214"/>
        <v>45.126280000000001</v>
      </c>
      <c r="E3587" s="76">
        <v>0</v>
      </c>
      <c r="F3587" s="108">
        <v>45.126280000000001</v>
      </c>
      <c r="G3587" s="76">
        <v>0</v>
      </c>
      <c r="H3587" s="104">
        <v>0</v>
      </c>
      <c r="I3587" s="3"/>
    </row>
    <row r="3588" spans="1:9" ht="63" customHeight="1" x14ac:dyDescent="0.2">
      <c r="A3588" s="72" t="s">
        <v>1470</v>
      </c>
      <c r="B3588" s="89" t="s">
        <v>1438</v>
      </c>
      <c r="C3588" s="95" t="s">
        <v>505</v>
      </c>
      <c r="D3588" s="76">
        <f t="shared" si="1214"/>
        <v>52.081090000000003</v>
      </c>
      <c r="E3588" s="76">
        <v>0</v>
      </c>
      <c r="F3588" s="108">
        <v>52.081090000000003</v>
      </c>
      <c r="G3588" s="76">
        <v>0</v>
      </c>
      <c r="H3588" s="104">
        <v>0</v>
      </c>
      <c r="I3588" s="3"/>
    </row>
    <row r="3589" spans="1:9" ht="88.15" customHeight="1" x14ac:dyDescent="0.2">
      <c r="A3589" s="72" t="s">
        <v>1471</v>
      </c>
      <c r="B3589" s="89" t="s">
        <v>1439</v>
      </c>
      <c r="C3589" s="95" t="s">
        <v>505</v>
      </c>
      <c r="D3589" s="76">
        <f t="shared" si="1214"/>
        <v>30.925699999999999</v>
      </c>
      <c r="E3589" s="76">
        <v>0</v>
      </c>
      <c r="F3589" s="108">
        <v>30.925699999999999</v>
      </c>
      <c r="G3589" s="76">
        <v>0</v>
      </c>
      <c r="H3589" s="104">
        <v>0</v>
      </c>
      <c r="I3589" s="3"/>
    </row>
    <row r="3590" spans="1:9" ht="88.15" customHeight="1" x14ac:dyDescent="0.2">
      <c r="A3590" s="72" t="s">
        <v>1472</v>
      </c>
      <c r="B3590" s="89" t="s">
        <v>1440</v>
      </c>
      <c r="C3590" s="95" t="s">
        <v>505</v>
      </c>
      <c r="D3590" s="76">
        <f t="shared" si="1214"/>
        <v>134.33117999999999</v>
      </c>
      <c r="E3590" s="76">
        <v>0</v>
      </c>
      <c r="F3590" s="108">
        <v>134.33117999999999</v>
      </c>
      <c r="G3590" s="76">
        <v>0</v>
      </c>
      <c r="H3590" s="104">
        <v>0</v>
      </c>
      <c r="I3590" s="3"/>
    </row>
    <row r="3591" spans="1:9" ht="88.15" customHeight="1" x14ac:dyDescent="0.2">
      <c r="A3591" s="72" t="s">
        <v>1473</v>
      </c>
      <c r="B3591" s="90" t="s">
        <v>1441</v>
      </c>
      <c r="C3591" s="95" t="s">
        <v>505</v>
      </c>
      <c r="D3591" s="76">
        <f t="shared" si="1214"/>
        <v>90.173320000000004</v>
      </c>
      <c r="E3591" s="76">
        <v>0</v>
      </c>
      <c r="F3591" s="108">
        <v>90.173320000000004</v>
      </c>
      <c r="G3591" s="76">
        <v>0</v>
      </c>
      <c r="H3591" s="104">
        <v>0</v>
      </c>
      <c r="I3591" s="3"/>
    </row>
    <row r="3592" spans="1:9" ht="88.15" customHeight="1" x14ac:dyDescent="0.2">
      <c r="A3592" s="72" t="s">
        <v>1474</v>
      </c>
      <c r="B3592" s="91" t="s">
        <v>1442</v>
      </c>
      <c r="C3592" s="95" t="s">
        <v>505</v>
      </c>
      <c r="D3592" s="76">
        <f t="shared" si="1214"/>
        <v>29.92</v>
      </c>
      <c r="E3592" s="76">
        <v>0</v>
      </c>
      <c r="F3592" s="108">
        <v>29.92</v>
      </c>
      <c r="G3592" s="76">
        <v>0</v>
      </c>
      <c r="H3592" s="104">
        <v>0</v>
      </c>
      <c r="I3592" s="3"/>
    </row>
    <row r="3593" spans="1:9" ht="88.15" customHeight="1" x14ac:dyDescent="0.2">
      <c r="A3593" s="72" t="s">
        <v>1475</v>
      </c>
      <c r="B3593" s="135" t="s">
        <v>1443</v>
      </c>
      <c r="C3593" s="95" t="s">
        <v>505</v>
      </c>
      <c r="D3593" s="76">
        <f t="shared" si="1214"/>
        <v>8.56</v>
      </c>
      <c r="E3593" s="76">
        <v>0</v>
      </c>
      <c r="F3593" s="108">
        <v>8.56</v>
      </c>
      <c r="G3593" s="76">
        <v>0</v>
      </c>
      <c r="H3593" s="104">
        <v>0</v>
      </c>
      <c r="I3593" s="3"/>
    </row>
    <row r="3594" spans="1:9" ht="88.15" customHeight="1" x14ac:dyDescent="0.2">
      <c r="A3594" s="72" t="s">
        <v>1476</v>
      </c>
      <c r="B3594" s="135" t="s">
        <v>1444</v>
      </c>
      <c r="C3594" s="95" t="s">
        <v>505</v>
      </c>
      <c r="D3594" s="76">
        <f t="shared" si="1214"/>
        <v>20.313569999999999</v>
      </c>
      <c r="E3594" s="76">
        <v>0</v>
      </c>
      <c r="F3594" s="108">
        <v>20.313569999999999</v>
      </c>
      <c r="G3594" s="76">
        <v>0</v>
      </c>
      <c r="H3594" s="104">
        <v>0</v>
      </c>
      <c r="I3594" s="3"/>
    </row>
    <row r="3595" spans="1:9" ht="88.15" customHeight="1" x14ac:dyDescent="0.2">
      <c r="A3595" s="72" t="s">
        <v>1477</v>
      </c>
      <c r="B3595" s="135" t="s">
        <v>1445</v>
      </c>
      <c r="C3595" s="95" t="s">
        <v>505</v>
      </c>
      <c r="D3595" s="76">
        <f t="shared" si="1214"/>
        <v>14.644299999999999</v>
      </c>
      <c r="E3595" s="76">
        <v>0</v>
      </c>
      <c r="F3595" s="108">
        <v>14.644299999999999</v>
      </c>
      <c r="G3595" s="76">
        <v>0</v>
      </c>
      <c r="H3595" s="104">
        <v>0</v>
      </c>
      <c r="I3595" s="3"/>
    </row>
    <row r="3596" spans="1:9" ht="88.15" customHeight="1" x14ac:dyDescent="0.2">
      <c r="A3596" s="72" t="s">
        <v>1478</v>
      </c>
      <c r="B3596" s="135" t="s">
        <v>1446</v>
      </c>
      <c r="C3596" s="95" t="s">
        <v>505</v>
      </c>
      <c r="D3596" s="76">
        <f t="shared" si="1214"/>
        <v>7.9800300000000002</v>
      </c>
      <c r="E3596" s="76">
        <v>0</v>
      </c>
      <c r="F3596" s="108">
        <v>7.9800300000000002</v>
      </c>
      <c r="G3596" s="76">
        <v>0</v>
      </c>
      <c r="H3596" s="104">
        <v>0</v>
      </c>
      <c r="I3596" s="3"/>
    </row>
    <row r="3597" spans="1:9" ht="88.15" customHeight="1" x14ac:dyDescent="0.2">
      <c r="A3597" s="72" t="s">
        <v>1479</v>
      </c>
      <c r="B3597" s="135" t="s">
        <v>1447</v>
      </c>
      <c r="C3597" s="95" t="s">
        <v>505</v>
      </c>
      <c r="D3597" s="76">
        <f t="shared" si="1214"/>
        <v>10.958030000000001</v>
      </c>
      <c r="E3597" s="76">
        <v>0</v>
      </c>
      <c r="F3597" s="108">
        <v>10.958030000000001</v>
      </c>
      <c r="G3597" s="76">
        <v>0</v>
      </c>
      <c r="H3597" s="104">
        <v>0</v>
      </c>
      <c r="I3597" s="3"/>
    </row>
    <row r="3598" spans="1:9" ht="88.15" customHeight="1" x14ac:dyDescent="0.2">
      <c r="A3598" s="72" t="s">
        <v>1480</v>
      </c>
      <c r="B3598" s="135" t="s">
        <v>1448</v>
      </c>
      <c r="C3598" s="95" t="s">
        <v>505</v>
      </c>
      <c r="D3598" s="76">
        <f t="shared" si="1214"/>
        <v>5.2932800000000002</v>
      </c>
      <c r="E3598" s="76">
        <v>0</v>
      </c>
      <c r="F3598" s="108">
        <v>5.2932800000000002</v>
      </c>
      <c r="G3598" s="76">
        <v>0</v>
      </c>
      <c r="H3598" s="104">
        <v>0</v>
      </c>
      <c r="I3598" s="3"/>
    </row>
    <row r="3599" spans="1:9" ht="88.15" customHeight="1" x14ac:dyDescent="0.2">
      <c r="A3599" s="72" t="s">
        <v>1481</v>
      </c>
      <c r="B3599" s="135" t="s">
        <v>1449</v>
      </c>
      <c r="C3599" s="95" t="s">
        <v>505</v>
      </c>
      <c r="D3599" s="76">
        <f t="shared" si="1214"/>
        <v>11.272449999999999</v>
      </c>
      <c r="E3599" s="76">
        <v>0</v>
      </c>
      <c r="F3599" s="108">
        <v>11.272449999999999</v>
      </c>
      <c r="G3599" s="76">
        <v>0</v>
      </c>
      <c r="H3599" s="104">
        <v>0</v>
      </c>
      <c r="I3599" s="3"/>
    </row>
    <row r="3600" spans="1:9" ht="88.15" customHeight="1" x14ac:dyDescent="0.2">
      <c r="A3600" s="72" t="s">
        <v>1482</v>
      </c>
      <c r="B3600" s="135" t="s">
        <v>1450</v>
      </c>
      <c r="C3600" s="95" t="s">
        <v>505</v>
      </c>
      <c r="D3600" s="76">
        <f t="shared" si="1214"/>
        <v>13.65732</v>
      </c>
      <c r="E3600" s="76">
        <v>0</v>
      </c>
      <c r="F3600" s="108">
        <v>13.65732</v>
      </c>
      <c r="G3600" s="76">
        <v>0</v>
      </c>
      <c r="H3600" s="104">
        <v>0</v>
      </c>
      <c r="I3600" s="3"/>
    </row>
    <row r="3601" spans="1:9" ht="88.15" customHeight="1" x14ac:dyDescent="0.2">
      <c r="A3601" s="72" t="s">
        <v>1483</v>
      </c>
      <c r="B3601" s="135" t="s">
        <v>1451</v>
      </c>
      <c r="C3601" s="95" t="s">
        <v>505</v>
      </c>
      <c r="D3601" s="76">
        <f t="shared" si="1214"/>
        <v>9.6210100000000001</v>
      </c>
      <c r="E3601" s="76">
        <v>0</v>
      </c>
      <c r="F3601" s="108">
        <v>9.6210100000000001</v>
      </c>
      <c r="G3601" s="76">
        <v>0</v>
      </c>
      <c r="H3601" s="104">
        <v>0</v>
      </c>
      <c r="I3601" s="3"/>
    </row>
    <row r="3602" spans="1:9" ht="88.15" customHeight="1" x14ac:dyDescent="0.2">
      <c r="A3602" s="72" t="s">
        <v>1484</v>
      </c>
      <c r="B3602" s="135" t="s">
        <v>1452</v>
      </c>
      <c r="C3602" s="95" t="s">
        <v>505</v>
      </c>
      <c r="D3602" s="76">
        <f t="shared" si="1214"/>
        <v>4.1114499999999996</v>
      </c>
      <c r="E3602" s="76">
        <v>0</v>
      </c>
      <c r="F3602" s="108">
        <v>4.1114499999999996</v>
      </c>
      <c r="G3602" s="76">
        <v>0</v>
      </c>
      <c r="H3602" s="104">
        <v>0</v>
      </c>
      <c r="I3602" s="3"/>
    </row>
    <row r="3603" spans="1:9" ht="88.15" customHeight="1" x14ac:dyDescent="0.2">
      <c r="A3603" s="72" t="s">
        <v>1485</v>
      </c>
      <c r="B3603" s="135" t="s">
        <v>1453</v>
      </c>
      <c r="C3603" s="95" t="s">
        <v>505</v>
      </c>
      <c r="D3603" s="76">
        <f t="shared" si="1214"/>
        <v>9.4820200000000003</v>
      </c>
      <c r="E3603" s="76">
        <v>0</v>
      </c>
      <c r="F3603" s="108">
        <v>9.4820200000000003</v>
      </c>
      <c r="G3603" s="76">
        <v>0</v>
      </c>
      <c r="H3603" s="104">
        <v>0</v>
      </c>
      <c r="I3603" s="3"/>
    </row>
    <row r="3604" spans="1:9" ht="88.15" customHeight="1" x14ac:dyDescent="0.2">
      <c r="A3604" s="72" t="s">
        <v>1486</v>
      </c>
      <c r="B3604" s="135" t="s">
        <v>1454</v>
      </c>
      <c r="C3604" s="95" t="s">
        <v>505</v>
      </c>
      <c r="D3604" s="76">
        <f t="shared" si="1214"/>
        <v>14.61275</v>
      </c>
      <c r="E3604" s="76">
        <v>0</v>
      </c>
      <c r="F3604" s="108">
        <v>14.61275</v>
      </c>
      <c r="G3604" s="76">
        <v>0</v>
      </c>
      <c r="H3604" s="104">
        <v>0</v>
      </c>
      <c r="I3604" s="3"/>
    </row>
    <row r="3605" spans="1:9" ht="88.15" customHeight="1" x14ac:dyDescent="0.2">
      <c r="A3605" s="72" t="s">
        <v>1487</v>
      </c>
      <c r="B3605" s="135" t="s">
        <v>1455</v>
      </c>
      <c r="C3605" s="95" t="s">
        <v>505</v>
      </c>
      <c r="D3605" s="76">
        <f t="shared" si="1214"/>
        <v>8.8353000000000002</v>
      </c>
      <c r="E3605" s="76">
        <v>0</v>
      </c>
      <c r="F3605" s="108">
        <v>8.8353000000000002</v>
      </c>
      <c r="G3605" s="76">
        <v>0</v>
      </c>
      <c r="H3605" s="104">
        <v>0</v>
      </c>
      <c r="I3605" s="3"/>
    </row>
    <row r="3606" spans="1:9" ht="88.15" customHeight="1" x14ac:dyDescent="0.2">
      <c r="A3606" s="72" t="s">
        <v>1488</v>
      </c>
      <c r="B3606" s="135" t="s">
        <v>1456</v>
      </c>
      <c r="C3606" s="95" t="s">
        <v>505</v>
      </c>
      <c r="D3606" s="76">
        <f t="shared" si="1214"/>
        <v>10.472759999999999</v>
      </c>
      <c r="E3606" s="76">
        <v>0</v>
      </c>
      <c r="F3606" s="108">
        <v>10.472759999999999</v>
      </c>
      <c r="G3606" s="76">
        <v>0</v>
      </c>
      <c r="H3606" s="104">
        <v>0</v>
      </c>
      <c r="I3606" s="3"/>
    </row>
    <row r="3607" spans="1:9" ht="88.15" customHeight="1" x14ac:dyDescent="0.2">
      <c r="A3607" s="72" t="s">
        <v>1489</v>
      </c>
      <c r="B3607" s="135" t="s">
        <v>1457</v>
      </c>
      <c r="C3607" s="95" t="s">
        <v>505</v>
      </c>
      <c r="D3607" s="76">
        <f t="shared" si="1214"/>
        <v>10.46288</v>
      </c>
      <c r="E3607" s="76">
        <v>0</v>
      </c>
      <c r="F3607" s="108">
        <v>10.46288</v>
      </c>
      <c r="G3607" s="76">
        <v>0</v>
      </c>
      <c r="H3607" s="104">
        <v>0</v>
      </c>
      <c r="I3607" s="3"/>
    </row>
    <row r="3608" spans="1:9" ht="88.15" customHeight="1" x14ac:dyDescent="0.2">
      <c r="A3608" s="72" t="s">
        <v>1490</v>
      </c>
      <c r="B3608" s="135" t="s">
        <v>1458</v>
      </c>
      <c r="C3608" s="95" t="s">
        <v>505</v>
      </c>
      <c r="D3608" s="76">
        <f t="shared" si="1214"/>
        <v>10.4392</v>
      </c>
      <c r="E3608" s="76">
        <v>0</v>
      </c>
      <c r="F3608" s="108">
        <v>10.4392</v>
      </c>
      <c r="G3608" s="76">
        <v>0</v>
      </c>
      <c r="H3608" s="104">
        <v>0</v>
      </c>
      <c r="I3608" s="3"/>
    </row>
    <row r="3609" spans="1:9" ht="51.75" customHeight="1" x14ac:dyDescent="0.2">
      <c r="A3609" s="72" t="s">
        <v>1494</v>
      </c>
      <c r="B3609" s="103" t="s">
        <v>1491</v>
      </c>
      <c r="C3609" s="95" t="s">
        <v>505</v>
      </c>
      <c r="D3609" s="76">
        <f t="shared" si="1214"/>
        <v>68.790000000000006</v>
      </c>
      <c r="E3609" s="76">
        <v>0</v>
      </c>
      <c r="F3609" s="104">
        <v>68.790000000000006</v>
      </c>
      <c r="G3609" s="76">
        <v>0</v>
      </c>
      <c r="H3609" s="104">
        <v>0</v>
      </c>
      <c r="I3609" s="3"/>
    </row>
    <row r="3610" spans="1:9" ht="60" customHeight="1" x14ac:dyDescent="0.2">
      <c r="A3610" s="72" t="s">
        <v>1495</v>
      </c>
      <c r="B3610" s="103" t="s">
        <v>1516</v>
      </c>
      <c r="C3610" s="95" t="s">
        <v>505</v>
      </c>
      <c r="D3610" s="76">
        <f t="shared" si="1214"/>
        <v>69.44</v>
      </c>
      <c r="E3610" s="76">
        <v>0</v>
      </c>
      <c r="F3610" s="104">
        <v>69.44</v>
      </c>
      <c r="G3610" s="76">
        <v>0</v>
      </c>
      <c r="H3610" s="104">
        <v>0</v>
      </c>
      <c r="I3610" s="3"/>
    </row>
    <row r="3611" spans="1:9" ht="44.25" customHeight="1" x14ac:dyDescent="0.2">
      <c r="A3611" s="72" t="s">
        <v>1496</v>
      </c>
      <c r="B3611" s="103" t="s">
        <v>1492</v>
      </c>
      <c r="C3611" s="95" t="s">
        <v>505</v>
      </c>
      <c r="D3611" s="76">
        <f t="shared" si="1214"/>
        <v>99.89</v>
      </c>
      <c r="E3611" s="76">
        <v>0</v>
      </c>
      <c r="F3611" s="104">
        <v>99.89</v>
      </c>
      <c r="G3611" s="76">
        <v>0</v>
      </c>
      <c r="H3611" s="104">
        <v>0</v>
      </c>
      <c r="I3611" s="3"/>
    </row>
    <row r="3612" spans="1:9" ht="36" x14ac:dyDescent="0.2">
      <c r="A3612" s="72" t="s">
        <v>1497</v>
      </c>
      <c r="B3612" s="89" t="s">
        <v>1493</v>
      </c>
      <c r="C3612" s="95" t="s">
        <v>505</v>
      </c>
      <c r="D3612" s="76">
        <f t="shared" si="1214"/>
        <v>99.38</v>
      </c>
      <c r="E3612" s="76">
        <v>0</v>
      </c>
      <c r="F3612" s="104">
        <v>99.38</v>
      </c>
      <c r="G3612" s="76">
        <v>0</v>
      </c>
      <c r="H3612" s="104">
        <v>0</v>
      </c>
      <c r="I3612" s="3"/>
    </row>
    <row r="3613" spans="1:9" ht="84" x14ac:dyDescent="0.2">
      <c r="A3613" s="72" t="s">
        <v>1498</v>
      </c>
      <c r="B3613" s="109" t="s">
        <v>1535</v>
      </c>
      <c r="C3613" s="95" t="s">
        <v>505</v>
      </c>
      <c r="D3613" s="76">
        <f t="shared" si="1214"/>
        <v>666.07</v>
      </c>
      <c r="E3613" s="76">
        <v>0</v>
      </c>
      <c r="F3613" s="104">
        <v>0</v>
      </c>
      <c r="G3613" s="76">
        <v>0</v>
      </c>
      <c r="H3613" s="104">
        <v>666.07</v>
      </c>
      <c r="I3613" s="3"/>
    </row>
    <row r="3614" spans="1:9" ht="72" x14ac:dyDescent="0.2">
      <c r="A3614" s="72" t="s">
        <v>1522</v>
      </c>
      <c r="B3614" s="109" t="s">
        <v>1536</v>
      </c>
      <c r="C3614" s="95" t="s">
        <v>505</v>
      </c>
      <c r="D3614" s="76">
        <f t="shared" ref="D3614:D3626" si="1215">E3614+F3614+G3614+H3614</f>
        <v>151.41</v>
      </c>
      <c r="E3614" s="76">
        <v>0</v>
      </c>
      <c r="F3614" s="104">
        <v>151.41</v>
      </c>
      <c r="G3614" s="76">
        <v>0</v>
      </c>
      <c r="H3614" s="104">
        <v>0</v>
      </c>
      <c r="I3614" s="3"/>
    </row>
    <row r="3615" spans="1:9" ht="72" x14ac:dyDescent="0.2">
      <c r="A3615" s="72" t="s">
        <v>1523</v>
      </c>
      <c r="B3615" s="109" t="s">
        <v>1537</v>
      </c>
      <c r="C3615" s="95" t="s">
        <v>505</v>
      </c>
      <c r="D3615" s="76">
        <f t="shared" si="1215"/>
        <v>43.94</v>
      </c>
      <c r="E3615" s="76">
        <v>0</v>
      </c>
      <c r="F3615" s="104">
        <v>43.94</v>
      </c>
      <c r="G3615" s="76">
        <v>0</v>
      </c>
      <c r="H3615" s="104">
        <v>0</v>
      </c>
      <c r="I3615" s="3"/>
    </row>
    <row r="3616" spans="1:9" ht="84" x14ac:dyDescent="0.2">
      <c r="A3616" s="72" t="s">
        <v>1524</v>
      </c>
      <c r="B3616" s="109" t="s">
        <v>1538</v>
      </c>
      <c r="C3616" s="95" t="s">
        <v>505</v>
      </c>
      <c r="D3616" s="76">
        <f t="shared" si="1215"/>
        <v>188.95</v>
      </c>
      <c r="E3616" s="76">
        <v>0</v>
      </c>
      <c r="F3616" s="104">
        <v>188.95</v>
      </c>
      <c r="G3616" s="76">
        <v>0</v>
      </c>
      <c r="H3616" s="104">
        <v>0</v>
      </c>
      <c r="I3616" s="3"/>
    </row>
    <row r="3617" spans="1:9" ht="84" x14ac:dyDescent="0.2">
      <c r="A3617" s="72" t="s">
        <v>1525</v>
      </c>
      <c r="B3617" s="109" t="s">
        <v>1539</v>
      </c>
      <c r="C3617" s="95" t="s">
        <v>505</v>
      </c>
      <c r="D3617" s="76">
        <f t="shared" si="1215"/>
        <v>357.57</v>
      </c>
      <c r="E3617" s="76">
        <v>0</v>
      </c>
      <c r="F3617" s="104">
        <v>0</v>
      </c>
      <c r="G3617" s="76">
        <v>0</v>
      </c>
      <c r="H3617" s="104">
        <v>357.57</v>
      </c>
      <c r="I3617" s="3"/>
    </row>
    <row r="3618" spans="1:9" ht="60" x14ac:dyDescent="0.2">
      <c r="A3618" s="72" t="s">
        <v>1526</v>
      </c>
      <c r="B3618" s="109" t="s">
        <v>1540</v>
      </c>
      <c r="C3618" s="95" t="s">
        <v>505</v>
      </c>
      <c r="D3618" s="76">
        <f t="shared" si="1215"/>
        <v>274.07</v>
      </c>
      <c r="E3618" s="76">
        <v>0</v>
      </c>
      <c r="F3618" s="104">
        <v>0</v>
      </c>
      <c r="G3618" s="76">
        <v>0</v>
      </c>
      <c r="H3618" s="104">
        <v>274.07</v>
      </c>
      <c r="I3618" s="3"/>
    </row>
    <row r="3619" spans="1:9" ht="96" x14ac:dyDescent="0.2">
      <c r="A3619" s="72" t="s">
        <v>1527</v>
      </c>
      <c r="B3619" s="109" t="s">
        <v>1541</v>
      </c>
      <c r="C3619" s="95" t="s">
        <v>505</v>
      </c>
      <c r="D3619" s="76">
        <f t="shared" si="1215"/>
        <v>15.6</v>
      </c>
      <c r="E3619" s="76">
        <v>0</v>
      </c>
      <c r="F3619" s="104">
        <v>0</v>
      </c>
      <c r="G3619" s="76">
        <v>0</v>
      </c>
      <c r="H3619" s="104">
        <v>15.6</v>
      </c>
      <c r="I3619" s="3"/>
    </row>
    <row r="3620" spans="1:9" ht="96" x14ac:dyDescent="0.2">
      <c r="A3620" s="72" t="s">
        <v>1528</v>
      </c>
      <c r="B3620" s="109" t="s">
        <v>1542</v>
      </c>
      <c r="C3620" s="95" t="s">
        <v>505</v>
      </c>
      <c r="D3620" s="76">
        <f t="shared" si="1215"/>
        <v>3.24</v>
      </c>
      <c r="E3620" s="76">
        <v>0</v>
      </c>
      <c r="F3620" s="104">
        <v>3.24</v>
      </c>
      <c r="G3620" s="76">
        <v>0</v>
      </c>
      <c r="H3620" s="104">
        <v>0</v>
      </c>
      <c r="I3620" s="3"/>
    </row>
    <row r="3621" spans="1:9" ht="84" x14ac:dyDescent="0.2">
      <c r="A3621" s="72" t="s">
        <v>1529</v>
      </c>
      <c r="B3621" s="109" t="s">
        <v>1543</v>
      </c>
      <c r="C3621" s="95" t="s">
        <v>505</v>
      </c>
      <c r="D3621" s="76">
        <f t="shared" si="1215"/>
        <v>0.94</v>
      </c>
      <c r="E3621" s="76">
        <v>0</v>
      </c>
      <c r="F3621" s="104">
        <v>0.94</v>
      </c>
      <c r="G3621" s="76">
        <v>0</v>
      </c>
      <c r="H3621" s="104">
        <v>0</v>
      </c>
      <c r="I3621" s="3"/>
    </row>
    <row r="3622" spans="1:9" ht="96" x14ac:dyDescent="0.2">
      <c r="A3622" s="72" t="s">
        <v>1530</v>
      </c>
      <c r="B3622" s="109" t="s">
        <v>1544</v>
      </c>
      <c r="C3622" s="95" t="s">
        <v>505</v>
      </c>
      <c r="D3622" s="76">
        <f t="shared" si="1215"/>
        <v>4.04</v>
      </c>
      <c r="E3622" s="76">
        <v>0</v>
      </c>
      <c r="F3622" s="104">
        <v>4.04</v>
      </c>
      <c r="G3622" s="76">
        <v>0</v>
      </c>
      <c r="H3622" s="104">
        <v>0</v>
      </c>
      <c r="I3622" s="3"/>
    </row>
    <row r="3623" spans="1:9" ht="96" x14ac:dyDescent="0.2">
      <c r="A3623" s="72" t="s">
        <v>1531</v>
      </c>
      <c r="B3623" s="109" t="s">
        <v>1545</v>
      </c>
      <c r="C3623" s="95" t="s">
        <v>505</v>
      </c>
      <c r="D3623" s="76">
        <f t="shared" si="1215"/>
        <v>8.07</v>
      </c>
      <c r="E3623" s="76">
        <v>0</v>
      </c>
      <c r="F3623" s="104">
        <v>0</v>
      </c>
      <c r="G3623" s="76">
        <v>0</v>
      </c>
      <c r="H3623" s="104">
        <v>8.07</v>
      </c>
      <c r="I3623" s="3"/>
    </row>
    <row r="3624" spans="1:9" ht="84" x14ac:dyDescent="0.2">
      <c r="A3624" s="72" t="s">
        <v>1532</v>
      </c>
      <c r="B3624" s="109" t="s">
        <v>1546</v>
      </c>
      <c r="C3624" s="95" t="s">
        <v>505</v>
      </c>
      <c r="D3624" s="76">
        <f t="shared" si="1215"/>
        <v>5.95</v>
      </c>
      <c r="E3624" s="76">
        <v>0</v>
      </c>
      <c r="F3624" s="104">
        <v>0</v>
      </c>
      <c r="G3624" s="76">
        <v>0</v>
      </c>
      <c r="H3624" s="104">
        <v>5.95</v>
      </c>
      <c r="I3624" s="3"/>
    </row>
    <row r="3625" spans="1:9" ht="36" x14ac:dyDescent="0.2">
      <c r="A3625" s="72" t="s">
        <v>1533</v>
      </c>
      <c r="B3625" s="109" t="s">
        <v>1547</v>
      </c>
      <c r="C3625" s="95" t="s">
        <v>505</v>
      </c>
      <c r="D3625" s="76">
        <f t="shared" si="1215"/>
        <v>45</v>
      </c>
      <c r="E3625" s="76">
        <v>0</v>
      </c>
      <c r="F3625" s="104">
        <v>45</v>
      </c>
      <c r="G3625" s="76">
        <v>0</v>
      </c>
      <c r="H3625" s="104">
        <v>0</v>
      </c>
      <c r="I3625" s="3"/>
    </row>
    <row r="3626" spans="1:9" ht="48" x14ac:dyDescent="0.2">
      <c r="A3626" s="72" t="s">
        <v>1534</v>
      </c>
      <c r="B3626" s="109" t="s">
        <v>1548</v>
      </c>
      <c r="C3626" s="95" t="s">
        <v>505</v>
      </c>
      <c r="D3626" s="76">
        <f t="shared" si="1215"/>
        <v>54.5</v>
      </c>
      <c r="E3626" s="76">
        <v>0</v>
      </c>
      <c r="F3626" s="104">
        <v>54.5</v>
      </c>
      <c r="G3626" s="76">
        <v>0</v>
      </c>
      <c r="H3626" s="104">
        <v>0</v>
      </c>
      <c r="I3626" s="3"/>
    </row>
    <row r="3627" spans="1:9" ht="36" x14ac:dyDescent="0.2">
      <c r="A3627" s="72" t="s">
        <v>1583</v>
      </c>
      <c r="B3627" s="109" t="s">
        <v>1587</v>
      </c>
      <c r="C3627" s="95" t="s">
        <v>505</v>
      </c>
      <c r="D3627" s="76">
        <f t="shared" ref="D3627:D3631" si="1216">E3627+F3627+G3627+H3627</f>
        <v>100</v>
      </c>
      <c r="E3627" s="76">
        <v>0</v>
      </c>
      <c r="F3627" s="81">
        <v>100</v>
      </c>
      <c r="G3627" s="76">
        <v>0</v>
      </c>
      <c r="H3627" s="104">
        <v>0</v>
      </c>
      <c r="I3627" s="3"/>
    </row>
    <row r="3628" spans="1:9" ht="36" x14ac:dyDescent="0.2">
      <c r="A3628" s="72" t="s">
        <v>1584</v>
      </c>
      <c r="B3628" s="109" t="s">
        <v>1598</v>
      </c>
      <c r="C3628" s="95" t="s">
        <v>505</v>
      </c>
      <c r="D3628" s="76">
        <f t="shared" si="1216"/>
        <v>97.88</v>
      </c>
      <c r="E3628" s="76">
        <v>0</v>
      </c>
      <c r="F3628" s="81">
        <v>97.88</v>
      </c>
      <c r="G3628" s="76">
        <v>0</v>
      </c>
      <c r="H3628" s="104">
        <v>0</v>
      </c>
      <c r="I3628" s="3"/>
    </row>
    <row r="3629" spans="1:9" ht="24" x14ac:dyDescent="0.2">
      <c r="A3629" s="72" t="s">
        <v>1585</v>
      </c>
      <c r="B3629" s="109" t="s">
        <v>1599</v>
      </c>
      <c r="C3629" s="95" t="s">
        <v>505</v>
      </c>
      <c r="D3629" s="76">
        <f t="shared" ref="D3629" si="1217">E3629+F3629+G3629+H3629</f>
        <v>45.56</v>
      </c>
      <c r="E3629" s="76">
        <v>0</v>
      </c>
      <c r="F3629" s="81">
        <v>45.56</v>
      </c>
      <c r="G3629" s="76">
        <v>0</v>
      </c>
      <c r="H3629" s="104">
        <v>0</v>
      </c>
      <c r="I3629" s="3"/>
    </row>
    <row r="3630" spans="1:9" ht="36" x14ac:dyDescent="0.2">
      <c r="A3630" s="72" t="s">
        <v>1586</v>
      </c>
      <c r="B3630" s="109" t="s">
        <v>1600</v>
      </c>
      <c r="C3630" s="95" t="s">
        <v>505</v>
      </c>
      <c r="D3630" s="76">
        <f t="shared" si="1216"/>
        <v>70</v>
      </c>
      <c r="E3630" s="76">
        <v>0</v>
      </c>
      <c r="F3630" s="81">
        <v>70</v>
      </c>
      <c r="G3630" s="76">
        <v>0</v>
      </c>
      <c r="H3630" s="104">
        <v>0</v>
      </c>
      <c r="I3630" s="3"/>
    </row>
    <row r="3631" spans="1:9" ht="84" x14ac:dyDescent="0.2">
      <c r="A3631" s="72" t="s">
        <v>1602</v>
      </c>
      <c r="B3631" s="109" t="s">
        <v>1601</v>
      </c>
      <c r="C3631" s="95" t="s">
        <v>505</v>
      </c>
      <c r="D3631" s="76">
        <f t="shared" si="1216"/>
        <v>200</v>
      </c>
      <c r="E3631" s="76">
        <v>0</v>
      </c>
      <c r="F3631" s="81">
        <v>200</v>
      </c>
      <c r="G3631" s="76">
        <v>0</v>
      </c>
      <c r="H3631" s="104">
        <v>0</v>
      </c>
      <c r="I3631" s="3"/>
    </row>
    <row r="3632" spans="1:9" s="30" customFormat="1" ht="12.75" x14ac:dyDescent="0.2">
      <c r="A3632" s="58">
        <v>9</v>
      </c>
      <c r="B3632" s="203" t="s">
        <v>942</v>
      </c>
      <c r="C3632" s="204"/>
      <c r="D3632" s="204"/>
      <c r="E3632" s="204"/>
      <c r="F3632" s="204"/>
      <c r="G3632" s="204"/>
      <c r="H3632" s="205"/>
      <c r="I3632" s="24"/>
    </row>
    <row r="3633" spans="1:9" s="30" customFormat="1" ht="12.75" x14ac:dyDescent="0.2">
      <c r="A3633" s="55" t="s">
        <v>941</v>
      </c>
      <c r="B3633" s="59" t="s">
        <v>498</v>
      </c>
      <c r="C3633" s="200" t="s">
        <v>499</v>
      </c>
      <c r="D3633" s="201"/>
      <c r="E3633" s="201"/>
      <c r="F3633" s="201"/>
      <c r="G3633" s="201"/>
      <c r="H3633" s="202"/>
      <c r="I3633" s="24"/>
    </row>
    <row r="3634" spans="1:9" s="30" customFormat="1" ht="12.75" x14ac:dyDescent="0.2">
      <c r="A3634" s="206" t="s">
        <v>943</v>
      </c>
      <c r="B3634" s="169" t="s">
        <v>878</v>
      </c>
      <c r="C3634" s="38" t="s">
        <v>502</v>
      </c>
      <c r="D3634" s="40">
        <f>D3635+D3636+D3637+D3638+D3639</f>
        <v>14455.2</v>
      </c>
      <c r="E3634" s="40">
        <f>E3635+E3636+E3637+E3638+E3639</f>
        <v>0</v>
      </c>
      <c r="F3634" s="40">
        <f>F3635+F3636+F3637+F3638+F3639</f>
        <v>435.2</v>
      </c>
      <c r="G3634" s="40">
        <f>G3635+G3636+G3637+G3638+G3639</f>
        <v>0</v>
      </c>
      <c r="H3634" s="40">
        <f>H3635+H3636+H3637+H3638+H3639</f>
        <v>14020</v>
      </c>
      <c r="I3634" s="24"/>
    </row>
    <row r="3635" spans="1:9" s="30" customFormat="1" ht="12.75" x14ac:dyDescent="0.2">
      <c r="A3635" s="206"/>
      <c r="B3635" s="170"/>
      <c r="C3635" s="38" t="s">
        <v>503</v>
      </c>
      <c r="D3635" s="38">
        <f>E3635+F3635+G3635+H3635</f>
        <v>0</v>
      </c>
      <c r="E3635" s="39">
        <v>0</v>
      </c>
      <c r="F3635" s="38">
        <v>0</v>
      </c>
      <c r="G3635" s="39">
        <v>0</v>
      </c>
      <c r="H3635" s="39">
        <v>0</v>
      </c>
      <c r="I3635" s="24"/>
    </row>
    <row r="3636" spans="1:9" s="30" customFormat="1" ht="12.75" x14ac:dyDescent="0.2">
      <c r="A3636" s="206"/>
      <c r="B3636" s="170"/>
      <c r="C3636" s="38" t="s">
        <v>504</v>
      </c>
      <c r="D3636" s="38">
        <f>SUM(D3640:D3655)</f>
        <v>14455.2</v>
      </c>
      <c r="E3636" s="38">
        <f>SUM(E3640:E3655)</f>
        <v>0</v>
      </c>
      <c r="F3636" s="38">
        <f>SUM(F3640:F3655)</f>
        <v>435.2</v>
      </c>
      <c r="G3636" s="38">
        <f>SUM(G3640:G3655)</f>
        <v>0</v>
      </c>
      <c r="H3636" s="38">
        <f>SUM(H3640:H3655)</f>
        <v>14020</v>
      </c>
      <c r="I3636" s="24"/>
    </row>
    <row r="3637" spans="1:9" s="30" customFormat="1" ht="12.75" x14ac:dyDescent="0.2">
      <c r="A3637" s="206"/>
      <c r="B3637" s="170"/>
      <c r="C3637" s="38" t="s">
        <v>505</v>
      </c>
      <c r="D3637" s="38">
        <f>E3637+F3637+G3637+H3637</f>
        <v>0</v>
      </c>
      <c r="E3637" s="39">
        <v>0</v>
      </c>
      <c r="F3637" s="38">
        <v>0</v>
      </c>
      <c r="G3637" s="39">
        <v>0</v>
      </c>
      <c r="H3637" s="39">
        <v>0</v>
      </c>
      <c r="I3637" s="24"/>
    </row>
    <row r="3638" spans="1:9" s="30" customFormat="1" ht="12.75" x14ac:dyDescent="0.2">
      <c r="A3638" s="206"/>
      <c r="B3638" s="170"/>
      <c r="C3638" s="38" t="s">
        <v>506</v>
      </c>
      <c r="D3638" s="38">
        <f>E3638+F3638+G3638+H3638</f>
        <v>0</v>
      </c>
      <c r="E3638" s="39">
        <v>0</v>
      </c>
      <c r="F3638" s="38">
        <v>0</v>
      </c>
      <c r="G3638" s="39">
        <v>0</v>
      </c>
      <c r="H3638" s="39">
        <v>0</v>
      </c>
      <c r="I3638" s="24"/>
    </row>
    <row r="3639" spans="1:9" s="30" customFormat="1" ht="12.75" x14ac:dyDescent="0.2">
      <c r="A3639" s="206"/>
      <c r="B3639" s="171"/>
      <c r="C3639" s="38" t="s">
        <v>507</v>
      </c>
      <c r="D3639" s="38">
        <f>E3639+F3639+G3639+H3639</f>
        <v>0</v>
      </c>
      <c r="E3639" s="39">
        <v>0</v>
      </c>
      <c r="F3639" s="38">
        <v>0</v>
      </c>
      <c r="G3639" s="39">
        <v>0</v>
      </c>
      <c r="H3639" s="39">
        <v>0</v>
      </c>
      <c r="I3639" s="24"/>
    </row>
    <row r="3640" spans="1:9" s="30" customFormat="1" ht="48" x14ac:dyDescent="0.2">
      <c r="A3640" s="55" t="s">
        <v>944</v>
      </c>
      <c r="B3640" s="56" t="s">
        <v>879</v>
      </c>
      <c r="C3640" s="138" t="s">
        <v>504</v>
      </c>
      <c r="D3640" s="57">
        <f>E3640+F3640+G3640+H3640</f>
        <v>293.39999999999998</v>
      </c>
      <c r="E3640" s="57">
        <v>0</v>
      </c>
      <c r="F3640" s="57">
        <v>0</v>
      </c>
      <c r="G3640" s="57">
        <v>0</v>
      </c>
      <c r="H3640" s="57">
        <v>293.39999999999998</v>
      </c>
      <c r="I3640" s="24"/>
    </row>
    <row r="3641" spans="1:9" s="30" customFormat="1" ht="48" x14ac:dyDescent="0.2">
      <c r="A3641" s="55" t="s">
        <v>945</v>
      </c>
      <c r="B3641" s="56" t="s">
        <v>880</v>
      </c>
      <c r="C3641" s="138" t="s">
        <v>504</v>
      </c>
      <c r="D3641" s="57">
        <f t="shared" ref="D3641:D3655" si="1218">E3641+F3641+G3641+H3641</f>
        <v>293.39999999999998</v>
      </c>
      <c r="E3641" s="57">
        <v>0</v>
      </c>
      <c r="F3641" s="57">
        <v>0</v>
      </c>
      <c r="G3641" s="57">
        <v>0</v>
      </c>
      <c r="H3641" s="57">
        <v>293.39999999999998</v>
      </c>
      <c r="I3641" s="73"/>
    </row>
    <row r="3642" spans="1:9" s="30" customFormat="1" ht="48" x14ac:dyDescent="0.2">
      <c r="A3642" s="55" t="s">
        <v>946</v>
      </c>
      <c r="B3642" s="56" t="s">
        <v>881</v>
      </c>
      <c r="C3642" s="138" t="s">
        <v>504</v>
      </c>
      <c r="D3642" s="57">
        <f t="shared" si="1218"/>
        <v>475.7</v>
      </c>
      <c r="E3642" s="57">
        <v>0</v>
      </c>
      <c r="F3642" s="57">
        <v>0</v>
      </c>
      <c r="G3642" s="57">
        <v>0</v>
      </c>
      <c r="H3642" s="57">
        <v>475.7</v>
      </c>
      <c r="I3642" s="73"/>
    </row>
    <row r="3643" spans="1:9" s="30" customFormat="1" ht="48" x14ac:dyDescent="0.2">
      <c r="A3643" s="55" t="s">
        <v>947</v>
      </c>
      <c r="B3643" s="56" t="s">
        <v>882</v>
      </c>
      <c r="C3643" s="138" t="s">
        <v>504</v>
      </c>
      <c r="D3643" s="57">
        <f t="shared" si="1218"/>
        <v>160.69999999999999</v>
      </c>
      <c r="E3643" s="57">
        <v>0</v>
      </c>
      <c r="F3643" s="57">
        <v>0</v>
      </c>
      <c r="G3643" s="57">
        <v>0</v>
      </c>
      <c r="H3643" s="57">
        <v>160.69999999999999</v>
      </c>
      <c r="I3643" s="73"/>
    </row>
    <row r="3644" spans="1:9" s="30" customFormat="1" ht="48" x14ac:dyDescent="0.2">
      <c r="A3644" s="55" t="s">
        <v>948</v>
      </c>
      <c r="B3644" s="56" t="s">
        <v>883</v>
      </c>
      <c r="C3644" s="138" t="s">
        <v>504</v>
      </c>
      <c r="D3644" s="57">
        <f t="shared" si="1218"/>
        <v>435.2</v>
      </c>
      <c r="E3644" s="57">
        <v>0</v>
      </c>
      <c r="F3644" s="57">
        <v>0</v>
      </c>
      <c r="G3644" s="57">
        <v>0</v>
      </c>
      <c r="H3644" s="57">
        <v>435.2</v>
      </c>
      <c r="I3644" s="24"/>
    </row>
    <row r="3645" spans="1:9" s="30" customFormat="1" ht="48" x14ac:dyDescent="0.2">
      <c r="A3645" s="55" t="s">
        <v>949</v>
      </c>
      <c r="B3645" s="56" t="s">
        <v>884</v>
      </c>
      <c r="C3645" s="138" t="s">
        <v>504</v>
      </c>
      <c r="D3645" s="57">
        <f t="shared" si="1218"/>
        <v>2137.6999999999998</v>
      </c>
      <c r="E3645" s="57">
        <v>0</v>
      </c>
      <c r="F3645" s="57">
        <v>0</v>
      </c>
      <c r="G3645" s="57">
        <v>0</v>
      </c>
      <c r="H3645" s="57">
        <v>2137.6999999999998</v>
      </c>
      <c r="I3645" s="24"/>
    </row>
    <row r="3646" spans="1:9" s="30" customFormat="1" ht="48" x14ac:dyDescent="0.2">
      <c r="A3646" s="55" t="s">
        <v>950</v>
      </c>
      <c r="B3646" s="56" t="s">
        <v>885</v>
      </c>
      <c r="C3646" s="138" t="s">
        <v>504</v>
      </c>
      <c r="D3646" s="57">
        <f t="shared" si="1218"/>
        <v>870.4</v>
      </c>
      <c r="E3646" s="57">
        <v>0</v>
      </c>
      <c r="F3646" s="57">
        <v>0</v>
      </c>
      <c r="G3646" s="57">
        <v>0</v>
      </c>
      <c r="H3646" s="57">
        <v>870.4</v>
      </c>
      <c r="I3646" s="24"/>
    </row>
    <row r="3647" spans="1:9" s="30" customFormat="1" ht="48" x14ac:dyDescent="0.2">
      <c r="A3647" s="55" t="s">
        <v>951</v>
      </c>
      <c r="B3647" s="56" t="s">
        <v>886</v>
      </c>
      <c r="C3647" s="138" t="s">
        <v>504</v>
      </c>
      <c r="D3647" s="57">
        <f t="shared" si="1218"/>
        <v>899.2</v>
      </c>
      <c r="E3647" s="57">
        <v>0</v>
      </c>
      <c r="F3647" s="57">
        <v>0</v>
      </c>
      <c r="G3647" s="57">
        <v>0</v>
      </c>
      <c r="H3647" s="57">
        <v>899.2</v>
      </c>
      <c r="I3647" s="24"/>
    </row>
    <row r="3648" spans="1:9" s="30" customFormat="1" ht="48" x14ac:dyDescent="0.2">
      <c r="A3648" s="55" t="s">
        <v>952</v>
      </c>
      <c r="B3648" s="56" t="s">
        <v>887</v>
      </c>
      <c r="C3648" s="138" t="s">
        <v>504</v>
      </c>
      <c r="D3648" s="57">
        <f t="shared" si="1218"/>
        <v>299.2</v>
      </c>
      <c r="E3648" s="57">
        <v>0</v>
      </c>
      <c r="F3648" s="57">
        <v>0</v>
      </c>
      <c r="G3648" s="57">
        <v>0</v>
      </c>
      <c r="H3648" s="57">
        <v>299.2</v>
      </c>
      <c r="I3648" s="24"/>
    </row>
    <row r="3649" spans="1:9" s="30" customFormat="1" ht="36" x14ac:dyDescent="0.2">
      <c r="A3649" s="55" t="s">
        <v>953</v>
      </c>
      <c r="B3649" s="56" t="s">
        <v>888</v>
      </c>
      <c r="C3649" s="138" t="s">
        <v>504</v>
      </c>
      <c r="D3649" s="57">
        <f t="shared" si="1218"/>
        <v>1931.2</v>
      </c>
      <c r="E3649" s="57">
        <v>0</v>
      </c>
      <c r="F3649" s="57">
        <v>0</v>
      </c>
      <c r="G3649" s="57">
        <v>0</v>
      </c>
      <c r="H3649" s="57">
        <v>1931.2</v>
      </c>
      <c r="I3649" s="24"/>
    </row>
    <row r="3650" spans="1:9" s="30" customFormat="1" ht="60" x14ac:dyDescent="0.2">
      <c r="A3650" s="55" t="s">
        <v>954</v>
      </c>
      <c r="B3650" s="56" t="s">
        <v>889</v>
      </c>
      <c r="C3650" s="138" t="s">
        <v>504</v>
      </c>
      <c r="D3650" s="57">
        <f t="shared" si="1218"/>
        <v>1071.4000000000001</v>
      </c>
      <c r="E3650" s="57">
        <v>0</v>
      </c>
      <c r="F3650" s="57">
        <v>0</v>
      </c>
      <c r="G3650" s="57">
        <v>0</v>
      </c>
      <c r="H3650" s="57">
        <v>1071.4000000000001</v>
      </c>
      <c r="I3650" s="24"/>
    </row>
    <row r="3651" spans="1:9" s="30" customFormat="1" ht="48" x14ac:dyDescent="0.2">
      <c r="A3651" s="55" t="s">
        <v>955</v>
      </c>
      <c r="B3651" s="56" t="s">
        <v>890</v>
      </c>
      <c r="C3651" s="138" t="s">
        <v>504</v>
      </c>
      <c r="D3651" s="57">
        <f t="shared" si="1218"/>
        <v>435.2</v>
      </c>
      <c r="E3651" s="57">
        <v>0</v>
      </c>
      <c r="F3651" s="57">
        <v>435.2</v>
      </c>
      <c r="G3651" s="57">
        <v>0</v>
      </c>
      <c r="H3651" s="57">
        <v>0</v>
      </c>
      <c r="I3651" s="24"/>
    </row>
    <row r="3652" spans="1:9" s="30" customFormat="1" ht="48" x14ac:dyDescent="0.2">
      <c r="A3652" s="55" t="s">
        <v>956</v>
      </c>
      <c r="B3652" s="56" t="s">
        <v>891</v>
      </c>
      <c r="C3652" s="138" t="s">
        <v>504</v>
      </c>
      <c r="D3652" s="57">
        <f t="shared" si="1218"/>
        <v>272</v>
      </c>
      <c r="E3652" s="57">
        <v>0</v>
      </c>
      <c r="F3652" s="57">
        <v>0</v>
      </c>
      <c r="G3652" s="57">
        <v>0</v>
      </c>
      <c r="H3652" s="57">
        <v>272</v>
      </c>
      <c r="I3652" s="24"/>
    </row>
    <row r="3653" spans="1:9" s="30" customFormat="1" ht="48" x14ac:dyDescent="0.2">
      <c r="A3653" s="55" t="s">
        <v>957</v>
      </c>
      <c r="B3653" s="56" t="s">
        <v>892</v>
      </c>
      <c r="C3653" s="138" t="s">
        <v>504</v>
      </c>
      <c r="D3653" s="57">
        <f t="shared" si="1218"/>
        <v>272</v>
      </c>
      <c r="E3653" s="57">
        <v>0</v>
      </c>
      <c r="F3653" s="57">
        <v>0</v>
      </c>
      <c r="G3653" s="57">
        <v>0</v>
      </c>
      <c r="H3653" s="57">
        <v>272</v>
      </c>
      <c r="I3653" s="24"/>
    </row>
    <row r="3654" spans="1:9" s="30" customFormat="1" ht="48" x14ac:dyDescent="0.2">
      <c r="A3654" s="55" t="s">
        <v>958</v>
      </c>
      <c r="B3654" s="56" t="s">
        <v>893</v>
      </c>
      <c r="C3654" s="138" t="s">
        <v>504</v>
      </c>
      <c r="D3654" s="57">
        <f t="shared" si="1218"/>
        <v>272</v>
      </c>
      <c r="E3654" s="57">
        <v>0</v>
      </c>
      <c r="F3654" s="57">
        <v>0</v>
      </c>
      <c r="G3654" s="57">
        <v>0</v>
      </c>
      <c r="H3654" s="57">
        <v>272</v>
      </c>
      <c r="I3654" s="24"/>
    </row>
    <row r="3655" spans="1:9" s="30" customFormat="1" ht="48" x14ac:dyDescent="0.2">
      <c r="A3655" s="55" t="s">
        <v>959</v>
      </c>
      <c r="B3655" s="56" t="s">
        <v>964</v>
      </c>
      <c r="C3655" s="138" t="s">
        <v>504</v>
      </c>
      <c r="D3655" s="57">
        <f t="shared" si="1218"/>
        <v>4336.5</v>
      </c>
      <c r="E3655" s="57">
        <v>0</v>
      </c>
      <c r="F3655" s="57">
        <v>0</v>
      </c>
      <c r="G3655" s="57">
        <v>0</v>
      </c>
      <c r="H3655" s="57">
        <v>4336.5</v>
      </c>
      <c r="I3655" s="24"/>
    </row>
    <row r="3656" spans="1:9" s="30" customFormat="1" ht="12.75" customHeight="1" x14ac:dyDescent="0.2">
      <c r="A3656" s="58">
        <v>10</v>
      </c>
      <c r="B3656" s="203" t="s">
        <v>960</v>
      </c>
      <c r="C3656" s="204"/>
      <c r="D3656" s="204"/>
      <c r="E3656" s="204"/>
      <c r="F3656" s="204"/>
      <c r="G3656" s="204"/>
      <c r="H3656" s="205"/>
      <c r="I3656" s="24"/>
    </row>
    <row r="3657" spans="1:9" s="30" customFormat="1" ht="12.75" x14ac:dyDescent="0.2">
      <c r="A3657" s="55" t="s">
        <v>877</v>
      </c>
      <c r="B3657" s="59" t="s">
        <v>498</v>
      </c>
      <c r="C3657" s="200" t="s">
        <v>499</v>
      </c>
      <c r="D3657" s="201"/>
      <c r="E3657" s="201"/>
      <c r="F3657" s="201"/>
      <c r="G3657" s="201"/>
      <c r="H3657" s="202"/>
      <c r="I3657" s="24"/>
    </row>
    <row r="3658" spans="1:9" s="30" customFormat="1" ht="12.75" customHeight="1" x14ac:dyDescent="0.2">
      <c r="A3658" s="199" t="s">
        <v>333</v>
      </c>
      <c r="B3658" s="169" t="s">
        <v>912</v>
      </c>
      <c r="C3658" s="38" t="s">
        <v>502</v>
      </c>
      <c r="D3658" s="40">
        <f>D3659+D3660+D3661+D3662+D3663</f>
        <v>7112.8000000000011</v>
      </c>
      <c r="E3658" s="40">
        <f>E3659+E3660+E3661+E3662+E3663</f>
        <v>0</v>
      </c>
      <c r="F3658" s="40">
        <f>F3659+F3660+F3661+F3662+F3663</f>
        <v>0</v>
      </c>
      <c r="G3658" s="40">
        <f t="shared" ref="G3658:H3658" si="1219">G3659+G3660+G3661+G3662+G3663</f>
        <v>0</v>
      </c>
      <c r="H3658" s="40">
        <f t="shared" si="1219"/>
        <v>7112.8000000000011</v>
      </c>
      <c r="I3658" s="24"/>
    </row>
    <row r="3659" spans="1:9" s="30" customFormat="1" ht="12.75" x14ac:dyDescent="0.2">
      <c r="A3659" s="199"/>
      <c r="B3659" s="170"/>
      <c r="C3659" s="38" t="s">
        <v>503</v>
      </c>
      <c r="D3659" s="38">
        <f>E3659+F3659+G3659+H3659</f>
        <v>0</v>
      </c>
      <c r="E3659" s="39">
        <v>0</v>
      </c>
      <c r="F3659" s="38">
        <v>0</v>
      </c>
      <c r="G3659" s="39">
        <v>0</v>
      </c>
      <c r="H3659" s="39">
        <v>0</v>
      </c>
      <c r="I3659" s="24"/>
    </row>
    <row r="3660" spans="1:9" s="30" customFormat="1" ht="12.75" x14ac:dyDescent="0.2">
      <c r="A3660" s="199"/>
      <c r="B3660" s="170"/>
      <c r="C3660" s="38" t="s">
        <v>504</v>
      </c>
      <c r="D3660" s="38">
        <f t="shared" ref="D3660:H3660" si="1220">SUM(D3664:D3682)</f>
        <v>7112.8000000000011</v>
      </c>
      <c r="E3660" s="38">
        <f t="shared" si="1220"/>
        <v>0</v>
      </c>
      <c r="F3660" s="38">
        <f t="shared" si="1220"/>
        <v>0</v>
      </c>
      <c r="G3660" s="38">
        <f t="shared" si="1220"/>
        <v>0</v>
      </c>
      <c r="H3660" s="38">
        <f t="shared" si="1220"/>
        <v>7112.8000000000011</v>
      </c>
      <c r="I3660" s="24"/>
    </row>
    <row r="3661" spans="1:9" s="30" customFormat="1" ht="12.75" x14ac:dyDescent="0.2">
      <c r="A3661" s="199"/>
      <c r="B3661" s="170"/>
      <c r="C3661" s="38" t="s">
        <v>505</v>
      </c>
      <c r="D3661" s="38">
        <f>E3661+F3661+G3661+H3661</f>
        <v>0</v>
      </c>
      <c r="E3661" s="39">
        <v>0</v>
      </c>
      <c r="F3661" s="38">
        <v>0</v>
      </c>
      <c r="G3661" s="39">
        <v>0</v>
      </c>
      <c r="H3661" s="39">
        <v>0</v>
      </c>
      <c r="I3661" s="24"/>
    </row>
    <row r="3662" spans="1:9" s="30" customFormat="1" ht="12.75" x14ac:dyDescent="0.2">
      <c r="A3662" s="199"/>
      <c r="B3662" s="170"/>
      <c r="C3662" s="38" t="s">
        <v>506</v>
      </c>
      <c r="D3662" s="38">
        <f>E3662+F3662+G3662+H3662</f>
        <v>0</v>
      </c>
      <c r="E3662" s="39">
        <v>0</v>
      </c>
      <c r="F3662" s="38">
        <v>0</v>
      </c>
      <c r="G3662" s="39">
        <v>0</v>
      </c>
      <c r="H3662" s="39">
        <v>0</v>
      </c>
      <c r="I3662" s="24"/>
    </row>
    <row r="3663" spans="1:9" s="30" customFormat="1" ht="12.75" x14ac:dyDescent="0.2">
      <c r="A3663" s="199"/>
      <c r="B3663" s="171"/>
      <c r="C3663" s="38" t="s">
        <v>507</v>
      </c>
      <c r="D3663" s="38">
        <f>E3663+F3663+G3663+H3663</f>
        <v>0</v>
      </c>
      <c r="E3663" s="39">
        <v>0</v>
      </c>
      <c r="F3663" s="38">
        <v>0</v>
      </c>
      <c r="G3663" s="39">
        <v>0</v>
      </c>
      <c r="H3663" s="39">
        <v>0</v>
      </c>
      <c r="I3663" s="24"/>
    </row>
    <row r="3664" spans="1:9" s="30" customFormat="1" ht="36" x14ac:dyDescent="0.2">
      <c r="A3664" s="55" t="s">
        <v>894</v>
      </c>
      <c r="B3664" s="135" t="s">
        <v>913</v>
      </c>
      <c r="C3664" s="138" t="s">
        <v>504</v>
      </c>
      <c r="D3664" s="57">
        <f t="shared" ref="D3664:D3682" si="1221">E3664+F3664+G3664+H3664</f>
        <v>448.7</v>
      </c>
      <c r="E3664" s="57">
        <v>0</v>
      </c>
      <c r="F3664" s="57">
        <v>0</v>
      </c>
      <c r="G3664" s="57">
        <v>0</v>
      </c>
      <c r="H3664" s="57">
        <v>448.7</v>
      </c>
      <c r="I3664" s="24"/>
    </row>
    <row r="3665" spans="1:9" s="30" customFormat="1" ht="36" x14ac:dyDescent="0.2">
      <c r="A3665" s="55" t="s">
        <v>895</v>
      </c>
      <c r="B3665" s="135" t="s">
        <v>914</v>
      </c>
      <c r="C3665" s="138" t="s">
        <v>504</v>
      </c>
      <c r="D3665" s="57">
        <f t="shared" si="1221"/>
        <v>315.60000000000002</v>
      </c>
      <c r="E3665" s="57">
        <v>0</v>
      </c>
      <c r="F3665" s="57">
        <v>0</v>
      </c>
      <c r="G3665" s="57">
        <v>0</v>
      </c>
      <c r="H3665" s="57">
        <v>315.60000000000002</v>
      </c>
      <c r="I3665" s="24"/>
    </row>
    <row r="3666" spans="1:9" s="30" customFormat="1" ht="36" x14ac:dyDescent="0.2">
      <c r="A3666" s="55" t="s">
        <v>896</v>
      </c>
      <c r="B3666" s="135" t="s">
        <v>915</v>
      </c>
      <c r="C3666" s="138" t="s">
        <v>504</v>
      </c>
      <c r="D3666" s="57">
        <f t="shared" si="1221"/>
        <v>730.6</v>
      </c>
      <c r="E3666" s="57">
        <v>0</v>
      </c>
      <c r="F3666" s="57">
        <v>0</v>
      </c>
      <c r="G3666" s="57">
        <v>0</v>
      </c>
      <c r="H3666" s="57">
        <v>730.6</v>
      </c>
      <c r="I3666" s="24"/>
    </row>
    <row r="3667" spans="1:9" s="30" customFormat="1" ht="36" x14ac:dyDescent="0.2">
      <c r="A3667" s="55" t="s">
        <v>897</v>
      </c>
      <c r="B3667" s="135" t="s">
        <v>916</v>
      </c>
      <c r="C3667" s="138" t="s">
        <v>504</v>
      </c>
      <c r="D3667" s="57">
        <f t="shared" si="1221"/>
        <v>361.4</v>
      </c>
      <c r="E3667" s="57">
        <v>0</v>
      </c>
      <c r="F3667" s="57">
        <v>0</v>
      </c>
      <c r="G3667" s="57">
        <v>0</v>
      </c>
      <c r="H3667" s="57">
        <v>361.4</v>
      </c>
      <c r="I3667" s="24"/>
    </row>
    <row r="3668" spans="1:9" s="30" customFormat="1" ht="36" x14ac:dyDescent="0.2">
      <c r="A3668" s="55" t="s">
        <v>898</v>
      </c>
      <c r="B3668" s="135" t="s">
        <v>917</v>
      </c>
      <c r="C3668" s="138" t="s">
        <v>504</v>
      </c>
      <c r="D3668" s="57">
        <f t="shared" si="1221"/>
        <v>539.70000000000005</v>
      </c>
      <c r="E3668" s="57">
        <v>0</v>
      </c>
      <c r="F3668" s="57">
        <v>0</v>
      </c>
      <c r="G3668" s="57">
        <v>0</v>
      </c>
      <c r="H3668" s="57">
        <v>539.70000000000005</v>
      </c>
      <c r="I3668" s="24"/>
    </row>
    <row r="3669" spans="1:9" s="30" customFormat="1" ht="36" x14ac:dyDescent="0.2">
      <c r="A3669" s="55" t="s">
        <v>899</v>
      </c>
      <c r="B3669" s="135" t="s">
        <v>918</v>
      </c>
      <c r="C3669" s="138" t="s">
        <v>504</v>
      </c>
      <c r="D3669" s="57">
        <f t="shared" si="1221"/>
        <v>262.60000000000002</v>
      </c>
      <c r="E3669" s="57">
        <v>0</v>
      </c>
      <c r="F3669" s="57">
        <v>0</v>
      </c>
      <c r="G3669" s="57">
        <v>0</v>
      </c>
      <c r="H3669" s="57">
        <v>262.60000000000002</v>
      </c>
      <c r="I3669" s="24"/>
    </row>
    <row r="3670" spans="1:9" s="30" customFormat="1" ht="36" x14ac:dyDescent="0.2">
      <c r="A3670" s="55" t="s">
        <v>900</v>
      </c>
      <c r="B3670" s="135" t="s">
        <v>919</v>
      </c>
      <c r="C3670" s="138" t="s">
        <v>504</v>
      </c>
      <c r="D3670" s="57">
        <f t="shared" si="1221"/>
        <v>394</v>
      </c>
      <c r="E3670" s="57">
        <v>0</v>
      </c>
      <c r="F3670" s="57">
        <v>0</v>
      </c>
      <c r="G3670" s="57">
        <v>0</v>
      </c>
      <c r="H3670" s="57">
        <v>394</v>
      </c>
      <c r="I3670" s="24"/>
    </row>
    <row r="3671" spans="1:9" s="30" customFormat="1" ht="36" x14ac:dyDescent="0.2">
      <c r="A3671" s="55" t="s">
        <v>901</v>
      </c>
      <c r="B3671" s="135" t="s">
        <v>920</v>
      </c>
      <c r="C3671" s="138" t="s">
        <v>504</v>
      </c>
      <c r="D3671" s="57">
        <f t="shared" si="1221"/>
        <v>193.4</v>
      </c>
      <c r="E3671" s="57">
        <v>0</v>
      </c>
      <c r="F3671" s="57">
        <v>0</v>
      </c>
      <c r="G3671" s="57">
        <v>0</v>
      </c>
      <c r="H3671" s="57">
        <v>193.4</v>
      </c>
      <c r="I3671" s="24"/>
    </row>
    <row r="3672" spans="1:9" s="30" customFormat="1" ht="36" x14ac:dyDescent="0.2">
      <c r="A3672" s="55" t="s">
        <v>902</v>
      </c>
      <c r="B3672" s="135" t="s">
        <v>921</v>
      </c>
      <c r="C3672" s="138" t="s">
        <v>504</v>
      </c>
      <c r="D3672" s="57">
        <f t="shared" si="1221"/>
        <v>484.2</v>
      </c>
      <c r="E3672" s="57">
        <v>0</v>
      </c>
      <c r="F3672" s="57">
        <v>0</v>
      </c>
      <c r="G3672" s="57">
        <v>0</v>
      </c>
      <c r="H3672" s="57">
        <v>484.2</v>
      </c>
      <c r="I3672" s="24"/>
    </row>
    <row r="3673" spans="1:9" s="30" customFormat="1" ht="36" x14ac:dyDescent="0.2">
      <c r="A3673" s="55" t="s">
        <v>903</v>
      </c>
      <c r="B3673" s="135" t="s">
        <v>922</v>
      </c>
      <c r="C3673" s="138" t="s">
        <v>504</v>
      </c>
      <c r="D3673" s="57">
        <f t="shared" si="1221"/>
        <v>420.7</v>
      </c>
      <c r="E3673" s="57">
        <v>0</v>
      </c>
      <c r="F3673" s="57">
        <v>0</v>
      </c>
      <c r="G3673" s="57">
        <v>0</v>
      </c>
      <c r="H3673" s="57">
        <v>420.7</v>
      </c>
      <c r="I3673" s="24"/>
    </row>
    <row r="3674" spans="1:9" s="30" customFormat="1" ht="36" x14ac:dyDescent="0.2">
      <c r="A3674" s="55" t="s">
        <v>904</v>
      </c>
      <c r="B3674" s="135" t="s">
        <v>923</v>
      </c>
      <c r="C3674" s="138" t="s">
        <v>504</v>
      </c>
      <c r="D3674" s="57">
        <f t="shared" si="1221"/>
        <v>288.60000000000002</v>
      </c>
      <c r="E3674" s="57">
        <v>0</v>
      </c>
      <c r="F3674" s="57">
        <v>0</v>
      </c>
      <c r="G3674" s="57">
        <v>0</v>
      </c>
      <c r="H3674" s="57">
        <v>288.60000000000002</v>
      </c>
      <c r="I3674" s="24"/>
    </row>
    <row r="3675" spans="1:9" s="30" customFormat="1" ht="36" x14ac:dyDescent="0.2">
      <c r="A3675" s="55" t="s">
        <v>905</v>
      </c>
      <c r="B3675" s="135" t="s">
        <v>924</v>
      </c>
      <c r="C3675" s="138" t="s">
        <v>504</v>
      </c>
      <c r="D3675" s="57">
        <f t="shared" si="1221"/>
        <v>295.3</v>
      </c>
      <c r="E3675" s="57">
        <v>0</v>
      </c>
      <c r="F3675" s="57">
        <v>0</v>
      </c>
      <c r="G3675" s="57">
        <v>0</v>
      </c>
      <c r="H3675" s="57">
        <v>295.3</v>
      </c>
      <c r="I3675" s="24"/>
    </row>
    <row r="3676" spans="1:9" s="30" customFormat="1" ht="36" x14ac:dyDescent="0.2">
      <c r="A3676" s="55" t="s">
        <v>906</v>
      </c>
      <c r="B3676" s="135" t="s">
        <v>925</v>
      </c>
      <c r="C3676" s="138" t="s">
        <v>504</v>
      </c>
      <c r="D3676" s="57">
        <f t="shared" si="1221"/>
        <v>533.29999999999995</v>
      </c>
      <c r="E3676" s="57">
        <v>0</v>
      </c>
      <c r="F3676" s="57">
        <v>0</v>
      </c>
      <c r="G3676" s="57">
        <v>0</v>
      </c>
      <c r="H3676" s="57">
        <v>533.29999999999995</v>
      </c>
      <c r="I3676" s="24"/>
    </row>
    <row r="3677" spans="1:9" s="30" customFormat="1" ht="36" x14ac:dyDescent="0.2">
      <c r="A3677" s="55" t="s">
        <v>907</v>
      </c>
      <c r="B3677" s="135" t="s">
        <v>926</v>
      </c>
      <c r="C3677" s="138" t="s">
        <v>504</v>
      </c>
      <c r="D3677" s="57">
        <f t="shared" si="1221"/>
        <v>126.1</v>
      </c>
      <c r="E3677" s="57">
        <v>0</v>
      </c>
      <c r="F3677" s="57">
        <v>0</v>
      </c>
      <c r="G3677" s="57">
        <v>0</v>
      </c>
      <c r="H3677" s="57">
        <v>126.1</v>
      </c>
      <c r="I3677" s="24"/>
    </row>
    <row r="3678" spans="1:9" s="30" customFormat="1" ht="36" x14ac:dyDescent="0.2">
      <c r="A3678" s="55" t="s">
        <v>908</v>
      </c>
      <c r="B3678" s="135" t="s">
        <v>927</v>
      </c>
      <c r="C3678" s="138" t="s">
        <v>504</v>
      </c>
      <c r="D3678" s="57">
        <f t="shared" si="1221"/>
        <v>380.4</v>
      </c>
      <c r="E3678" s="57">
        <v>0</v>
      </c>
      <c r="F3678" s="57">
        <v>0</v>
      </c>
      <c r="G3678" s="57">
        <v>0</v>
      </c>
      <c r="H3678" s="57">
        <v>380.4</v>
      </c>
      <c r="I3678" s="24"/>
    </row>
    <row r="3679" spans="1:9" s="30" customFormat="1" ht="36" x14ac:dyDescent="0.2">
      <c r="A3679" s="55" t="s">
        <v>909</v>
      </c>
      <c r="B3679" s="135" t="s">
        <v>928</v>
      </c>
      <c r="C3679" s="138" t="s">
        <v>504</v>
      </c>
      <c r="D3679" s="57">
        <f t="shared" si="1221"/>
        <v>283.89999999999998</v>
      </c>
      <c r="E3679" s="57">
        <v>0</v>
      </c>
      <c r="F3679" s="57">
        <v>0</v>
      </c>
      <c r="G3679" s="57">
        <v>0</v>
      </c>
      <c r="H3679" s="57">
        <v>283.89999999999998</v>
      </c>
      <c r="I3679" s="24"/>
    </row>
    <row r="3680" spans="1:9" s="30" customFormat="1" ht="36" x14ac:dyDescent="0.2">
      <c r="A3680" s="55" t="s">
        <v>910</v>
      </c>
      <c r="B3680" s="135" t="s">
        <v>929</v>
      </c>
      <c r="C3680" s="138" t="s">
        <v>504</v>
      </c>
      <c r="D3680" s="57">
        <f t="shared" si="1221"/>
        <v>258.10000000000002</v>
      </c>
      <c r="E3680" s="57">
        <v>0</v>
      </c>
      <c r="F3680" s="57">
        <v>0</v>
      </c>
      <c r="G3680" s="57">
        <v>0</v>
      </c>
      <c r="H3680" s="57">
        <v>258.10000000000002</v>
      </c>
      <c r="I3680" s="24"/>
    </row>
    <row r="3681" spans="1:9" s="30" customFormat="1" ht="36" x14ac:dyDescent="0.2">
      <c r="A3681" s="55" t="s">
        <v>911</v>
      </c>
      <c r="B3681" s="135" t="s">
        <v>930</v>
      </c>
      <c r="C3681" s="138" t="s">
        <v>504</v>
      </c>
      <c r="D3681" s="57">
        <f t="shared" si="1221"/>
        <v>525.1</v>
      </c>
      <c r="E3681" s="57">
        <v>0</v>
      </c>
      <c r="F3681" s="57">
        <v>0</v>
      </c>
      <c r="G3681" s="57">
        <v>0</v>
      </c>
      <c r="H3681" s="57">
        <v>525.1</v>
      </c>
      <c r="I3681" s="24"/>
    </row>
    <row r="3682" spans="1:9" s="30" customFormat="1" ht="36" x14ac:dyDescent="0.2">
      <c r="A3682" s="55" t="s">
        <v>961</v>
      </c>
      <c r="B3682" s="135" t="s">
        <v>931</v>
      </c>
      <c r="C3682" s="138" t="s">
        <v>504</v>
      </c>
      <c r="D3682" s="57">
        <f t="shared" si="1221"/>
        <v>271.10000000000002</v>
      </c>
      <c r="E3682" s="57">
        <v>0</v>
      </c>
      <c r="F3682" s="57">
        <v>0</v>
      </c>
      <c r="G3682" s="57">
        <v>0</v>
      </c>
      <c r="H3682" s="57">
        <v>271.10000000000002</v>
      </c>
      <c r="I3682" s="24"/>
    </row>
    <row r="3683" spans="1:9" s="30" customFormat="1" ht="12.75" x14ac:dyDescent="0.2">
      <c r="A3683" s="58">
        <v>11</v>
      </c>
      <c r="B3683" s="203" t="s">
        <v>1133</v>
      </c>
      <c r="C3683" s="204"/>
      <c r="D3683" s="204"/>
      <c r="E3683" s="204"/>
      <c r="F3683" s="204"/>
      <c r="G3683" s="204"/>
      <c r="H3683" s="205"/>
      <c r="I3683" s="24"/>
    </row>
    <row r="3684" spans="1:9" s="30" customFormat="1" ht="12.75" x14ac:dyDescent="0.2">
      <c r="A3684" s="55" t="s">
        <v>1134</v>
      </c>
      <c r="B3684" s="59" t="s">
        <v>498</v>
      </c>
      <c r="C3684" s="200" t="s">
        <v>499</v>
      </c>
      <c r="D3684" s="201"/>
      <c r="E3684" s="201"/>
      <c r="F3684" s="201"/>
      <c r="G3684" s="201"/>
      <c r="H3684" s="202"/>
      <c r="I3684" s="24"/>
    </row>
    <row r="3685" spans="1:9" s="30" customFormat="1" ht="12.75" customHeight="1" x14ac:dyDescent="0.2">
      <c r="A3685" s="157" t="s">
        <v>1135</v>
      </c>
      <c r="B3685" s="169" t="s">
        <v>1132</v>
      </c>
      <c r="C3685" s="40" t="s">
        <v>502</v>
      </c>
      <c r="D3685" s="40">
        <f>D3691</f>
        <v>9567.5</v>
      </c>
      <c r="E3685" s="40">
        <f t="shared" ref="E3685:H3685" si="1222">E3691</f>
        <v>0</v>
      </c>
      <c r="F3685" s="40">
        <f t="shared" si="1222"/>
        <v>9567.5</v>
      </c>
      <c r="G3685" s="40">
        <f t="shared" si="1222"/>
        <v>0</v>
      </c>
      <c r="H3685" s="40">
        <f t="shared" si="1222"/>
        <v>0</v>
      </c>
      <c r="I3685" s="24"/>
    </row>
    <row r="3686" spans="1:9" s="30" customFormat="1" ht="12.75" x14ac:dyDescent="0.2">
      <c r="A3686" s="158"/>
      <c r="B3686" s="170"/>
      <c r="C3686" s="40" t="s">
        <v>503</v>
      </c>
      <c r="D3686" s="40">
        <f t="shared" ref="D3686:H3690" si="1223">D3692</f>
        <v>1913.5</v>
      </c>
      <c r="E3686" s="40">
        <f t="shared" si="1223"/>
        <v>0</v>
      </c>
      <c r="F3686" s="40">
        <f t="shared" si="1223"/>
        <v>1913.5</v>
      </c>
      <c r="G3686" s="40">
        <f t="shared" si="1223"/>
        <v>0</v>
      </c>
      <c r="H3686" s="40">
        <f t="shared" si="1223"/>
        <v>0</v>
      </c>
      <c r="I3686" s="24"/>
    </row>
    <row r="3687" spans="1:9" s="30" customFormat="1" ht="12.75" x14ac:dyDescent="0.2">
      <c r="A3687" s="158"/>
      <c r="B3687" s="170"/>
      <c r="C3687" s="40" t="s">
        <v>504</v>
      </c>
      <c r="D3687" s="40">
        <f t="shared" si="1223"/>
        <v>1913.5</v>
      </c>
      <c r="E3687" s="40">
        <f t="shared" si="1223"/>
        <v>0</v>
      </c>
      <c r="F3687" s="40">
        <f t="shared" si="1223"/>
        <v>1913.5</v>
      </c>
      <c r="G3687" s="40">
        <f t="shared" si="1223"/>
        <v>0</v>
      </c>
      <c r="H3687" s="40">
        <f t="shared" si="1223"/>
        <v>0</v>
      </c>
      <c r="I3687" s="24"/>
    </row>
    <row r="3688" spans="1:9" s="30" customFormat="1" ht="12.75" x14ac:dyDescent="0.2">
      <c r="A3688" s="158"/>
      <c r="B3688" s="170"/>
      <c r="C3688" s="40" t="s">
        <v>505</v>
      </c>
      <c r="D3688" s="40">
        <f t="shared" si="1223"/>
        <v>1913.5</v>
      </c>
      <c r="E3688" s="40">
        <f t="shared" si="1223"/>
        <v>0</v>
      </c>
      <c r="F3688" s="40">
        <f t="shared" si="1223"/>
        <v>1913.5</v>
      </c>
      <c r="G3688" s="40">
        <f t="shared" si="1223"/>
        <v>0</v>
      </c>
      <c r="H3688" s="40">
        <f t="shared" si="1223"/>
        <v>0</v>
      </c>
      <c r="I3688" s="24"/>
    </row>
    <row r="3689" spans="1:9" s="30" customFormat="1" ht="12.75" x14ac:dyDescent="0.2">
      <c r="A3689" s="158"/>
      <c r="B3689" s="170"/>
      <c r="C3689" s="40" t="s">
        <v>506</v>
      </c>
      <c r="D3689" s="40">
        <f t="shared" si="1223"/>
        <v>1913.5</v>
      </c>
      <c r="E3689" s="40">
        <f t="shared" si="1223"/>
        <v>0</v>
      </c>
      <c r="F3689" s="40">
        <f t="shared" si="1223"/>
        <v>1913.5</v>
      </c>
      <c r="G3689" s="40">
        <f t="shared" si="1223"/>
        <v>0</v>
      </c>
      <c r="H3689" s="40">
        <f t="shared" si="1223"/>
        <v>0</v>
      </c>
      <c r="I3689" s="24"/>
    </row>
    <row r="3690" spans="1:9" s="30" customFormat="1" ht="12.75" x14ac:dyDescent="0.2">
      <c r="A3690" s="159"/>
      <c r="B3690" s="171"/>
      <c r="C3690" s="40" t="s">
        <v>507</v>
      </c>
      <c r="D3690" s="40">
        <f t="shared" si="1223"/>
        <v>1913.5</v>
      </c>
      <c r="E3690" s="40">
        <f t="shared" si="1223"/>
        <v>0</v>
      </c>
      <c r="F3690" s="40">
        <f t="shared" si="1223"/>
        <v>1913.5</v>
      </c>
      <c r="G3690" s="40">
        <f t="shared" si="1223"/>
        <v>0</v>
      </c>
      <c r="H3690" s="40">
        <f t="shared" si="1223"/>
        <v>0</v>
      </c>
      <c r="I3690" s="24"/>
    </row>
    <row r="3691" spans="1:9" s="30" customFormat="1" ht="12.75" customHeight="1" x14ac:dyDescent="0.2">
      <c r="A3691" s="157" t="s">
        <v>1136</v>
      </c>
      <c r="B3691" s="164" t="s">
        <v>301</v>
      </c>
      <c r="C3691" s="138" t="s">
        <v>502</v>
      </c>
      <c r="D3691" s="10">
        <f>D3692+D3693+D3694+D3695+D3696</f>
        <v>9567.5</v>
      </c>
      <c r="E3691" s="10">
        <f>E3692+E3693+E3694+E3695+E3696</f>
        <v>0</v>
      </c>
      <c r="F3691" s="10">
        <f>F3692+F3693+F3694+F3695+F3696</f>
        <v>9567.5</v>
      </c>
      <c r="G3691" s="10">
        <f>G3692+G3693+G3694+G3695+G3696</f>
        <v>0</v>
      </c>
      <c r="H3691" s="10">
        <f>H3692+H3693+H3694+H3695+H3696</f>
        <v>0</v>
      </c>
      <c r="I3691" s="24"/>
    </row>
    <row r="3692" spans="1:9" s="30" customFormat="1" ht="12.75" x14ac:dyDescent="0.2">
      <c r="A3692" s="158"/>
      <c r="B3692" s="165"/>
      <c r="C3692" s="138" t="s">
        <v>503</v>
      </c>
      <c r="D3692" s="138">
        <f>E3692+F3692+G3692+H3692</f>
        <v>1913.5</v>
      </c>
      <c r="E3692" s="113">
        <v>0</v>
      </c>
      <c r="F3692" s="110">
        <v>1913.5</v>
      </c>
      <c r="G3692" s="113">
        <v>0</v>
      </c>
      <c r="H3692" s="113">
        <v>0</v>
      </c>
      <c r="I3692" s="24"/>
    </row>
    <row r="3693" spans="1:9" s="30" customFormat="1" ht="12.75" x14ac:dyDescent="0.2">
      <c r="A3693" s="158"/>
      <c r="B3693" s="165"/>
      <c r="C3693" s="138" t="s">
        <v>504</v>
      </c>
      <c r="D3693" s="138">
        <f>E3693+F3693+G3693+H3693</f>
        <v>1913.5</v>
      </c>
      <c r="E3693" s="113">
        <v>0</v>
      </c>
      <c r="F3693" s="110">
        <v>1913.5</v>
      </c>
      <c r="G3693" s="113">
        <v>0</v>
      </c>
      <c r="H3693" s="113">
        <v>0</v>
      </c>
      <c r="I3693" s="24"/>
    </row>
    <row r="3694" spans="1:9" s="30" customFormat="1" ht="12.75" x14ac:dyDescent="0.2">
      <c r="A3694" s="158"/>
      <c r="B3694" s="165"/>
      <c r="C3694" s="138" t="s">
        <v>505</v>
      </c>
      <c r="D3694" s="138">
        <f>E3694+F3694+G3694+H3694</f>
        <v>1913.5</v>
      </c>
      <c r="E3694" s="113">
        <v>0</v>
      </c>
      <c r="F3694" s="110">
        <v>1913.5</v>
      </c>
      <c r="G3694" s="113">
        <v>0</v>
      </c>
      <c r="H3694" s="113">
        <v>0</v>
      </c>
      <c r="I3694" s="24"/>
    </row>
    <row r="3695" spans="1:9" s="30" customFormat="1" ht="12.75" x14ac:dyDescent="0.2">
      <c r="A3695" s="158"/>
      <c r="B3695" s="165"/>
      <c r="C3695" s="138" t="s">
        <v>506</v>
      </c>
      <c r="D3695" s="138">
        <f>E3695+F3695+G3695+H3695</f>
        <v>1913.5</v>
      </c>
      <c r="E3695" s="113">
        <v>0</v>
      </c>
      <c r="F3695" s="110">
        <v>1913.5</v>
      </c>
      <c r="G3695" s="113">
        <v>0</v>
      </c>
      <c r="H3695" s="113">
        <v>0</v>
      </c>
      <c r="I3695" s="24"/>
    </row>
    <row r="3696" spans="1:9" s="30" customFormat="1" ht="12.75" x14ac:dyDescent="0.2">
      <c r="A3696" s="159"/>
      <c r="B3696" s="166"/>
      <c r="C3696" s="138" t="s">
        <v>507</v>
      </c>
      <c r="D3696" s="138">
        <f>E3696+F3696+G3696+H3696</f>
        <v>1913.5</v>
      </c>
      <c r="E3696" s="113">
        <v>0</v>
      </c>
      <c r="F3696" s="138">
        <v>1913.5</v>
      </c>
      <c r="G3696" s="113">
        <v>0</v>
      </c>
      <c r="H3696" s="113">
        <v>0</v>
      </c>
      <c r="I3696" s="24"/>
    </row>
    <row r="3697" spans="1:9" s="36" customFormat="1" ht="15" x14ac:dyDescent="0.25">
      <c r="A3697" s="190"/>
      <c r="B3697" s="191" t="s">
        <v>604</v>
      </c>
      <c r="C3697" s="41" t="s">
        <v>502</v>
      </c>
      <c r="D3697" s="84">
        <f>D3698+D3699+D3700+D3701+D3702</f>
        <v>463310.69435600005</v>
      </c>
      <c r="E3697" s="84">
        <f>E3698+E3699+E3700+E3701+E3702</f>
        <v>0</v>
      </c>
      <c r="F3697" s="84">
        <f>F3698+F3699+F3700+F3701+F3702</f>
        <v>275258.76327599998</v>
      </c>
      <c r="G3697" s="84">
        <f>G3698+G3699+G3700+G3701+G3702</f>
        <v>0</v>
      </c>
      <c r="H3697" s="84">
        <f>H3698+H3699+H3700+H3701+H3702</f>
        <v>188051.83007999999</v>
      </c>
      <c r="I3697" s="42"/>
    </row>
    <row r="3698" spans="1:9" s="36" customFormat="1" ht="15" x14ac:dyDescent="0.25">
      <c r="A3698" s="190"/>
      <c r="B3698" s="192"/>
      <c r="C3698" s="41" t="s">
        <v>503</v>
      </c>
      <c r="D3698" s="41">
        <f t="shared" ref="D3698:H3699" si="1224">D2302+D2574+D2588+D3004+D3018+D3032+D3280+D3414+D3635+D3659+D3686</f>
        <v>169138.1</v>
      </c>
      <c r="E3698" s="41">
        <f t="shared" si="1224"/>
        <v>0</v>
      </c>
      <c r="F3698" s="41">
        <f t="shared" si="1224"/>
        <v>87655.300000000017</v>
      </c>
      <c r="G3698" s="41">
        <f t="shared" si="1224"/>
        <v>0</v>
      </c>
      <c r="H3698" s="41">
        <f t="shared" si="1224"/>
        <v>81482.8</v>
      </c>
      <c r="I3698" s="42"/>
    </row>
    <row r="3699" spans="1:9" s="36" customFormat="1" ht="15" x14ac:dyDescent="0.25">
      <c r="A3699" s="190"/>
      <c r="B3699" s="192"/>
      <c r="C3699" s="41" t="s">
        <v>504</v>
      </c>
      <c r="D3699" s="84">
        <f t="shared" si="1224"/>
        <v>167434.09500999999</v>
      </c>
      <c r="E3699" s="84">
        <f t="shared" si="1224"/>
        <v>0</v>
      </c>
      <c r="F3699" s="84">
        <f t="shared" si="1224"/>
        <v>75883.995009999999</v>
      </c>
      <c r="G3699" s="84">
        <f t="shared" si="1224"/>
        <v>0</v>
      </c>
      <c r="H3699" s="84">
        <f t="shared" si="1224"/>
        <v>91550</v>
      </c>
      <c r="I3699" s="42"/>
    </row>
    <row r="3700" spans="1:9" s="36" customFormat="1" ht="15" x14ac:dyDescent="0.25">
      <c r="A3700" s="190"/>
      <c r="B3700" s="192"/>
      <c r="C3700" s="41" t="s">
        <v>505</v>
      </c>
      <c r="D3700" s="84">
        <f t="shared" ref="D3700:E3702" si="1225">D2304+D2576+D2590+D3006+D3020+D3034+D3282+D3416+D3637+D3661+D3688</f>
        <v>87487.699345999994</v>
      </c>
      <c r="E3700" s="84">
        <f t="shared" si="1225"/>
        <v>0</v>
      </c>
      <c r="F3700" s="84">
        <f>F2304+F2576+F2590+F3006+F3020+F3034+F3282+F3416+F3637+F3661+F3688-0.001</f>
        <v>72468.668265999993</v>
      </c>
      <c r="G3700" s="84">
        <f t="shared" ref="G3700:H3702" si="1226">G2304+G2576+G2590+G3006+G3020+G3034+G3282+G3416+G3637+G3661+G3688</f>
        <v>0</v>
      </c>
      <c r="H3700" s="84">
        <f t="shared" si="1226"/>
        <v>15019.03008</v>
      </c>
      <c r="I3700" s="42"/>
    </row>
    <row r="3701" spans="1:9" s="36" customFormat="1" ht="15" x14ac:dyDescent="0.25">
      <c r="A3701" s="190"/>
      <c r="B3701" s="192"/>
      <c r="C3701" s="41" t="s">
        <v>506</v>
      </c>
      <c r="D3701" s="41">
        <f t="shared" si="1225"/>
        <v>19348.399999999998</v>
      </c>
      <c r="E3701" s="41">
        <f t="shared" si="1225"/>
        <v>0</v>
      </c>
      <c r="F3701" s="41">
        <f>F2305+F2577+F2591+F3007+F3021+F3035+F3283+F3417+F3638+F3662+F3689</f>
        <v>19348.399999999998</v>
      </c>
      <c r="G3701" s="41">
        <f t="shared" si="1226"/>
        <v>0</v>
      </c>
      <c r="H3701" s="41">
        <f t="shared" si="1226"/>
        <v>0</v>
      </c>
      <c r="I3701" s="42"/>
    </row>
    <row r="3702" spans="1:9" s="36" customFormat="1" ht="15" x14ac:dyDescent="0.25">
      <c r="A3702" s="190"/>
      <c r="B3702" s="193"/>
      <c r="C3702" s="41" t="s">
        <v>507</v>
      </c>
      <c r="D3702" s="41">
        <f t="shared" si="1225"/>
        <v>19902.399999999998</v>
      </c>
      <c r="E3702" s="41">
        <f t="shared" si="1225"/>
        <v>0</v>
      </c>
      <c r="F3702" s="41">
        <f>F2306+F2578+F2592+F3008+F3022+F3036+F3284+F3418+F3639+F3663+F3690</f>
        <v>19902.399999999998</v>
      </c>
      <c r="G3702" s="41">
        <f t="shared" si="1226"/>
        <v>0</v>
      </c>
      <c r="H3702" s="41">
        <f t="shared" si="1226"/>
        <v>0</v>
      </c>
      <c r="I3702" s="42"/>
    </row>
    <row r="3703" spans="1:9" s="21" customFormat="1" ht="32.450000000000003" customHeight="1" x14ac:dyDescent="0.25">
      <c r="A3703" s="12" t="s">
        <v>540</v>
      </c>
      <c r="B3703" s="187" t="s">
        <v>1163</v>
      </c>
      <c r="C3703" s="187"/>
      <c r="D3703" s="187"/>
      <c r="E3703" s="187"/>
      <c r="F3703" s="187"/>
      <c r="G3703" s="187"/>
      <c r="H3703" s="187"/>
      <c r="I3703" s="14"/>
    </row>
    <row r="3704" spans="1:9" s="20" customFormat="1" ht="32.450000000000003" customHeight="1" x14ac:dyDescent="0.25">
      <c r="A3704" s="1">
        <v>1</v>
      </c>
      <c r="B3704" s="167" t="s">
        <v>1164</v>
      </c>
      <c r="C3704" s="167"/>
      <c r="D3704" s="167"/>
      <c r="E3704" s="167"/>
      <c r="F3704" s="167"/>
      <c r="G3704" s="167"/>
      <c r="H3704" s="167"/>
      <c r="I3704" s="15"/>
    </row>
    <row r="3705" spans="1:9" s="20" customFormat="1" ht="32.450000000000003" customHeight="1" x14ac:dyDescent="0.25">
      <c r="A3705" s="112" t="s">
        <v>497</v>
      </c>
      <c r="B3705" s="139" t="s">
        <v>498</v>
      </c>
      <c r="C3705" s="168" t="s">
        <v>499</v>
      </c>
      <c r="D3705" s="168"/>
      <c r="E3705" s="168"/>
      <c r="F3705" s="168"/>
      <c r="G3705" s="168"/>
      <c r="H3705" s="136"/>
      <c r="I3705" s="15"/>
    </row>
    <row r="3706" spans="1:9" s="30" customFormat="1" ht="12.75" customHeight="1" x14ac:dyDescent="0.2">
      <c r="A3706" s="157" t="s">
        <v>1165</v>
      </c>
      <c r="B3706" s="169" t="s">
        <v>1168</v>
      </c>
      <c r="C3706" s="40" t="s">
        <v>502</v>
      </c>
      <c r="D3706" s="40">
        <f>D3712</f>
        <v>33957.599999999999</v>
      </c>
      <c r="E3706" s="40">
        <f t="shared" ref="E3706:H3706" si="1227">E3712</f>
        <v>0</v>
      </c>
      <c r="F3706" s="40">
        <f t="shared" si="1227"/>
        <v>33957.599999999999</v>
      </c>
      <c r="G3706" s="40">
        <f t="shared" si="1227"/>
        <v>0</v>
      </c>
      <c r="H3706" s="40">
        <f t="shared" si="1227"/>
        <v>0</v>
      </c>
      <c r="I3706" s="24"/>
    </row>
    <row r="3707" spans="1:9" s="30" customFormat="1" ht="12.75" x14ac:dyDescent="0.2">
      <c r="A3707" s="158"/>
      <c r="B3707" s="170"/>
      <c r="C3707" s="40" t="s">
        <v>503</v>
      </c>
      <c r="D3707" s="40">
        <f t="shared" ref="D3707:H3707" si="1228">D3713</f>
        <v>0</v>
      </c>
      <c r="E3707" s="40">
        <f t="shared" si="1228"/>
        <v>0</v>
      </c>
      <c r="F3707" s="40">
        <f t="shared" si="1228"/>
        <v>0</v>
      </c>
      <c r="G3707" s="40">
        <f t="shared" si="1228"/>
        <v>0</v>
      </c>
      <c r="H3707" s="40">
        <f t="shared" si="1228"/>
        <v>0</v>
      </c>
      <c r="I3707" s="24"/>
    </row>
    <row r="3708" spans="1:9" s="30" customFormat="1" ht="12.75" x14ac:dyDescent="0.2">
      <c r="A3708" s="158"/>
      <c r="B3708" s="170"/>
      <c r="C3708" s="40" t="s">
        <v>504</v>
      </c>
      <c r="D3708" s="40">
        <f t="shared" ref="D3708:H3708" si="1229">D3714</f>
        <v>16978.8</v>
      </c>
      <c r="E3708" s="40">
        <f t="shared" si="1229"/>
        <v>0</v>
      </c>
      <c r="F3708" s="40">
        <f t="shared" si="1229"/>
        <v>16978.8</v>
      </c>
      <c r="G3708" s="40">
        <f t="shared" si="1229"/>
        <v>0</v>
      </c>
      <c r="H3708" s="40">
        <f t="shared" si="1229"/>
        <v>0</v>
      </c>
      <c r="I3708" s="24"/>
    </row>
    <row r="3709" spans="1:9" s="30" customFormat="1" ht="12.75" x14ac:dyDescent="0.2">
      <c r="A3709" s="158"/>
      <c r="B3709" s="170"/>
      <c r="C3709" s="40" t="s">
        <v>505</v>
      </c>
      <c r="D3709" s="40">
        <f t="shared" ref="D3709:H3709" si="1230">D3715</f>
        <v>16978.8</v>
      </c>
      <c r="E3709" s="40">
        <f t="shared" si="1230"/>
        <v>0</v>
      </c>
      <c r="F3709" s="40">
        <f t="shared" si="1230"/>
        <v>16978.8</v>
      </c>
      <c r="G3709" s="40">
        <f t="shared" si="1230"/>
        <v>0</v>
      </c>
      <c r="H3709" s="40">
        <f t="shared" si="1230"/>
        <v>0</v>
      </c>
      <c r="I3709" s="24"/>
    </row>
    <row r="3710" spans="1:9" s="30" customFormat="1" ht="12.75" x14ac:dyDescent="0.2">
      <c r="A3710" s="158"/>
      <c r="B3710" s="170"/>
      <c r="C3710" s="40" t="s">
        <v>506</v>
      </c>
      <c r="D3710" s="40">
        <f t="shared" ref="D3710:H3710" si="1231">D3716</f>
        <v>0</v>
      </c>
      <c r="E3710" s="40">
        <f t="shared" si="1231"/>
        <v>0</v>
      </c>
      <c r="F3710" s="40">
        <f t="shared" si="1231"/>
        <v>0</v>
      </c>
      <c r="G3710" s="40">
        <f t="shared" si="1231"/>
        <v>0</v>
      </c>
      <c r="H3710" s="40">
        <f t="shared" si="1231"/>
        <v>0</v>
      </c>
      <c r="I3710" s="24"/>
    </row>
    <row r="3711" spans="1:9" s="30" customFormat="1" ht="12.75" x14ac:dyDescent="0.2">
      <c r="A3711" s="159"/>
      <c r="B3711" s="171"/>
      <c r="C3711" s="40" t="s">
        <v>507</v>
      </c>
      <c r="D3711" s="40">
        <f t="shared" ref="D3711:H3711" si="1232">D3717</f>
        <v>0</v>
      </c>
      <c r="E3711" s="40">
        <f t="shared" si="1232"/>
        <v>0</v>
      </c>
      <c r="F3711" s="40">
        <f t="shared" si="1232"/>
        <v>0</v>
      </c>
      <c r="G3711" s="40">
        <f t="shared" si="1232"/>
        <v>0</v>
      </c>
      <c r="H3711" s="40">
        <f t="shared" si="1232"/>
        <v>0</v>
      </c>
      <c r="I3711" s="24"/>
    </row>
    <row r="3712" spans="1:9" s="30" customFormat="1" ht="12.75" customHeight="1" x14ac:dyDescent="0.2">
      <c r="A3712" s="157" t="s">
        <v>1166</v>
      </c>
      <c r="B3712" s="164" t="s">
        <v>1324</v>
      </c>
      <c r="C3712" s="138" t="s">
        <v>502</v>
      </c>
      <c r="D3712" s="10">
        <f>D3713+D3714+D3715+D3716+D3717</f>
        <v>33957.599999999999</v>
      </c>
      <c r="E3712" s="10">
        <f>E3713+E3714+E3715+E3716+E3717</f>
        <v>0</v>
      </c>
      <c r="F3712" s="10">
        <f>F3713+F3714+F3715+F3716+F3717</f>
        <v>33957.599999999999</v>
      </c>
      <c r="G3712" s="10">
        <f>G3713+G3714+G3715+G3716+G3717</f>
        <v>0</v>
      </c>
      <c r="H3712" s="10">
        <f>H3713+H3714+H3715+H3716+H3717</f>
        <v>0</v>
      </c>
      <c r="I3712" s="24"/>
    </row>
    <row r="3713" spans="1:9" s="30" customFormat="1" ht="12.75" x14ac:dyDescent="0.2">
      <c r="A3713" s="158"/>
      <c r="B3713" s="165"/>
      <c r="C3713" s="138" t="s">
        <v>503</v>
      </c>
      <c r="D3713" s="138">
        <f>E3713+F3713+G3713+H3713</f>
        <v>0</v>
      </c>
      <c r="E3713" s="113">
        <v>0</v>
      </c>
      <c r="F3713" s="110">
        <v>0</v>
      </c>
      <c r="G3713" s="113">
        <v>0</v>
      </c>
      <c r="H3713" s="113">
        <v>0</v>
      </c>
      <c r="I3713" s="24"/>
    </row>
    <row r="3714" spans="1:9" s="30" customFormat="1" ht="12.75" x14ac:dyDescent="0.2">
      <c r="A3714" s="158"/>
      <c r="B3714" s="165"/>
      <c r="C3714" s="138" t="s">
        <v>504</v>
      </c>
      <c r="D3714" s="138">
        <f>E3714+F3714+G3714+H3714</f>
        <v>16978.8</v>
      </c>
      <c r="E3714" s="113">
        <v>0</v>
      </c>
      <c r="F3714" s="110">
        <v>16978.8</v>
      </c>
      <c r="G3714" s="113">
        <v>0</v>
      </c>
      <c r="H3714" s="113">
        <v>0</v>
      </c>
      <c r="I3714" s="24"/>
    </row>
    <row r="3715" spans="1:9" s="30" customFormat="1" ht="12.75" x14ac:dyDescent="0.2">
      <c r="A3715" s="158"/>
      <c r="B3715" s="165"/>
      <c r="C3715" s="138" t="s">
        <v>505</v>
      </c>
      <c r="D3715" s="138">
        <f>E3715+F3715+G3715+H3715</f>
        <v>16978.8</v>
      </c>
      <c r="E3715" s="113">
        <v>0</v>
      </c>
      <c r="F3715" s="110">
        <v>16978.8</v>
      </c>
      <c r="G3715" s="113">
        <v>0</v>
      </c>
      <c r="H3715" s="113">
        <v>0</v>
      </c>
      <c r="I3715" s="24"/>
    </row>
    <row r="3716" spans="1:9" s="30" customFormat="1" ht="12.75" x14ac:dyDescent="0.2">
      <c r="A3716" s="158"/>
      <c r="B3716" s="165"/>
      <c r="C3716" s="138" t="s">
        <v>506</v>
      </c>
      <c r="D3716" s="138">
        <f>E3716+F3716+G3716+H3716</f>
        <v>0</v>
      </c>
      <c r="E3716" s="113">
        <v>0</v>
      </c>
      <c r="F3716" s="110">
        <v>0</v>
      </c>
      <c r="G3716" s="113">
        <v>0</v>
      </c>
      <c r="H3716" s="113">
        <v>0</v>
      </c>
      <c r="I3716" s="24"/>
    </row>
    <row r="3717" spans="1:9" s="30" customFormat="1" ht="12.75" x14ac:dyDescent="0.2">
      <c r="A3717" s="159"/>
      <c r="B3717" s="166"/>
      <c r="C3717" s="138" t="s">
        <v>507</v>
      </c>
      <c r="D3717" s="138">
        <f>E3717+F3717+G3717+H3717</f>
        <v>0</v>
      </c>
      <c r="E3717" s="113">
        <v>0</v>
      </c>
      <c r="F3717" s="138">
        <v>0</v>
      </c>
      <c r="G3717" s="113">
        <v>0</v>
      </c>
      <c r="H3717" s="113">
        <v>0</v>
      </c>
      <c r="I3717" s="24"/>
    </row>
    <row r="3718" spans="1:9" s="36" customFormat="1" ht="15" x14ac:dyDescent="0.25">
      <c r="A3718" s="190"/>
      <c r="B3718" s="191" t="s">
        <v>1167</v>
      </c>
      <c r="C3718" s="41" t="s">
        <v>502</v>
      </c>
      <c r="D3718" s="41">
        <f>D3706</f>
        <v>33957.599999999999</v>
      </c>
      <c r="E3718" s="41">
        <f t="shared" ref="E3718:H3718" si="1233">E3706</f>
        <v>0</v>
      </c>
      <c r="F3718" s="41">
        <f t="shared" si="1233"/>
        <v>33957.599999999999</v>
      </c>
      <c r="G3718" s="41">
        <f t="shared" si="1233"/>
        <v>0</v>
      </c>
      <c r="H3718" s="41">
        <f t="shared" si="1233"/>
        <v>0</v>
      </c>
      <c r="I3718" s="42"/>
    </row>
    <row r="3719" spans="1:9" s="36" customFormat="1" ht="15" x14ac:dyDescent="0.25">
      <c r="A3719" s="190"/>
      <c r="B3719" s="192"/>
      <c r="C3719" s="41" t="s">
        <v>503</v>
      </c>
      <c r="D3719" s="41">
        <f t="shared" ref="D3719:H3719" si="1234">D3707</f>
        <v>0</v>
      </c>
      <c r="E3719" s="41">
        <f t="shared" si="1234"/>
        <v>0</v>
      </c>
      <c r="F3719" s="41">
        <f t="shared" si="1234"/>
        <v>0</v>
      </c>
      <c r="G3719" s="41">
        <f t="shared" si="1234"/>
        <v>0</v>
      </c>
      <c r="H3719" s="41">
        <f t="shared" si="1234"/>
        <v>0</v>
      </c>
      <c r="I3719" s="42"/>
    </row>
    <row r="3720" spans="1:9" s="36" customFormat="1" ht="15" x14ac:dyDescent="0.25">
      <c r="A3720" s="190"/>
      <c r="B3720" s="192"/>
      <c r="C3720" s="41" t="s">
        <v>504</v>
      </c>
      <c r="D3720" s="41">
        <f t="shared" ref="D3720:H3720" si="1235">D3708</f>
        <v>16978.8</v>
      </c>
      <c r="E3720" s="41">
        <f t="shared" si="1235"/>
        <v>0</v>
      </c>
      <c r="F3720" s="41">
        <f t="shared" si="1235"/>
        <v>16978.8</v>
      </c>
      <c r="G3720" s="41">
        <f t="shared" si="1235"/>
        <v>0</v>
      </c>
      <c r="H3720" s="41">
        <f t="shared" si="1235"/>
        <v>0</v>
      </c>
      <c r="I3720" s="42"/>
    </row>
    <row r="3721" spans="1:9" s="36" customFormat="1" ht="15" x14ac:dyDescent="0.25">
      <c r="A3721" s="190"/>
      <c r="B3721" s="192"/>
      <c r="C3721" s="41" t="s">
        <v>505</v>
      </c>
      <c r="D3721" s="41">
        <f t="shared" ref="D3721:H3721" si="1236">D3709</f>
        <v>16978.8</v>
      </c>
      <c r="E3721" s="41">
        <f t="shared" si="1236"/>
        <v>0</v>
      </c>
      <c r="F3721" s="41">
        <f t="shared" si="1236"/>
        <v>16978.8</v>
      </c>
      <c r="G3721" s="41">
        <f t="shared" si="1236"/>
        <v>0</v>
      </c>
      <c r="H3721" s="41">
        <f t="shared" si="1236"/>
        <v>0</v>
      </c>
      <c r="I3721" s="42"/>
    </row>
    <row r="3722" spans="1:9" s="36" customFormat="1" ht="15" x14ac:dyDescent="0.25">
      <c r="A3722" s="190"/>
      <c r="B3722" s="192"/>
      <c r="C3722" s="41" t="s">
        <v>506</v>
      </c>
      <c r="D3722" s="41">
        <f t="shared" ref="D3722:H3722" si="1237">D3710</f>
        <v>0</v>
      </c>
      <c r="E3722" s="41">
        <f t="shared" si="1237"/>
        <v>0</v>
      </c>
      <c r="F3722" s="41">
        <f t="shared" si="1237"/>
        <v>0</v>
      </c>
      <c r="G3722" s="41">
        <f t="shared" si="1237"/>
        <v>0</v>
      </c>
      <c r="H3722" s="41">
        <f t="shared" si="1237"/>
        <v>0</v>
      </c>
      <c r="I3722" s="42"/>
    </row>
    <row r="3723" spans="1:9" s="36" customFormat="1" ht="15" x14ac:dyDescent="0.25">
      <c r="A3723" s="190"/>
      <c r="B3723" s="193"/>
      <c r="C3723" s="41" t="s">
        <v>507</v>
      </c>
      <c r="D3723" s="41">
        <f t="shared" ref="D3723:H3723" si="1238">D3711</f>
        <v>0</v>
      </c>
      <c r="E3723" s="41">
        <f t="shared" si="1238"/>
        <v>0</v>
      </c>
      <c r="F3723" s="41">
        <f t="shared" si="1238"/>
        <v>0</v>
      </c>
      <c r="G3723" s="41">
        <f t="shared" si="1238"/>
        <v>0</v>
      </c>
      <c r="H3723" s="41">
        <f t="shared" si="1238"/>
        <v>0</v>
      </c>
      <c r="I3723" s="42"/>
    </row>
    <row r="3724" spans="1:9" s="21" customFormat="1" ht="32.450000000000003" customHeight="1" x14ac:dyDescent="0.25">
      <c r="A3724" s="12" t="s">
        <v>541</v>
      </c>
      <c r="B3724" s="187" t="s">
        <v>1169</v>
      </c>
      <c r="C3724" s="187"/>
      <c r="D3724" s="187"/>
      <c r="E3724" s="187"/>
      <c r="F3724" s="187"/>
      <c r="G3724" s="187"/>
      <c r="H3724" s="187"/>
      <c r="I3724" s="14"/>
    </row>
    <row r="3725" spans="1:9" s="20" customFormat="1" ht="32.450000000000003" customHeight="1" x14ac:dyDescent="0.25">
      <c r="A3725" s="1">
        <v>1</v>
      </c>
      <c r="B3725" s="167" t="s">
        <v>1170</v>
      </c>
      <c r="C3725" s="167"/>
      <c r="D3725" s="167"/>
      <c r="E3725" s="167"/>
      <c r="F3725" s="167"/>
      <c r="G3725" s="167"/>
      <c r="H3725" s="167"/>
      <c r="I3725" s="15"/>
    </row>
    <row r="3726" spans="1:9" s="20" customFormat="1" ht="32.450000000000003" customHeight="1" x14ac:dyDescent="0.25">
      <c r="A3726" s="112" t="s">
        <v>497</v>
      </c>
      <c r="B3726" s="139" t="s">
        <v>498</v>
      </c>
      <c r="C3726" s="168" t="s">
        <v>499</v>
      </c>
      <c r="D3726" s="168"/>
      <c r="E3726" s="168"/>
      <c r="F3726" s="168"/>
      <c r="G3726" s="168"/>
      <c r="H3726" s="136"/>
      <c r="I3726" s="15"/>
    </row>
    <row r="3727" spans="1:9" s="30" customFormat="1" ht="12.75" customHeight="1" x14ac:dyDescent="0.2">
      <c r="A3727" s="157" t="s">
        <v>1165</v>
      </c>
      <c r="B3727" s="169" t="s">
        <v>1171</v>
      </c>
      <c r="C3727" s="40" t="s">
        <v>502</v>
      </c>
      <c r="D3727" s="40">
        <f>D3728+D3729+D3730+D3731+D3732</f>
        <v>9045.3000000000011</v>
      </c>
      <c r="E3727" s="40">
        <f>E3728+E3729+E3730+E3731+E3732</f>
        <v>0</v>
      </c>
      <c r="F3727" s="40">
        <f t="shared" ref="F3727:H3727" si="1239">F3728+F3729+F3730+F3731+F3732</f>
        <v>9045.3000000000011</v>
      </c>
      <c r="G3727" s="40">
        <f t="shared" si="1239"/>
        <v>0</v>
      </c>
      <c r="H3727" s="40">
        <f t="shared" si="1239"/>
        <v>0</v>
      </c>
      <c r="I3727" s="24"/>
    </row>
    <row r="3728" spans="1:9" s="30" customFormat="1" ht="12.75" x14ac:dyDescent="0.2">
      <c r="A3728" s="158"/>
      <c r="B3728" s="170"/>
      <c r="C3728" s="40" t="s">
        <v>503</v>
      </c>
      <c r="D3728" s="40">
        <f t="shared" ref="D3728:H3728" si="1240">D3734+D3740+D3746</f>
        <v>0</v>
      </c>
      <c r="E3728" s="40">
        <f t="shared" si="1240"/>
        <v>0</v>
      </c>
      <c r="F3728" s="40">
        <f t="shared" si="1240"/>
        <v>0</v>
      </c>
      <c r="G3728" s="40">
        <f t="shared" si="1240"/>
        <v>0</v>
      </c>
      <c r="H3728" s="40">
        <f t="shared" si="1240"/>
        <v>0</v>
      </c>
      <c r="I3728" s="24"/>
    </row>
    <row r="3729" spans="1:9" s="30" customFormat="1" ht="12.75" x14ac:dyDescent="0.2">
      <c r="A3729" s="158"/>
      <c r="B3729" s="170"/>
      <c r="C3729" s="40" t="s">
        <v>504</v>
      </c>
      <c r="D3729" s="40">
        <f t="shared" ref="D3729:H3729" si="1241">D3735+D3741+D3747</f>
        <v>0</v>
      </c>
      <c r="E3729" s="40">
        <f t="shared" si="1241"/>
        <v>0</v>
      </c>
      <c r="F3729" s="40">
        <f t="shared" si="1241"/>
        <v>0</v>
      </c>
      <c r="G3729" s="40">
        <f t="shared" si="1241"/>
        <v>0</v>
      </c>
      <c r="H3729" s="40">
        <f t="shared" si="1241"/>
        <v>0</v>
      </c>
      <c r="I3729" s="24"/>
    </row>
    <row r="3730" spans="1:9" s="30" customFormat="1" ht="12.75" x14ac:dyDescent="0.2">
      <c r="A3730" s="158"/>
      <c r="B3730" s="170"/>
      <c r="C3730" s="40" t="s">
        <v>505</v>
      </c>
      <c r="D3730" s="40">
        <f>E3730+F3730+G3730+H3730</f>
        <v>9045.3000000000011</v>
      </c>
      <c r="E3730" s="40">
        <f>E3736+E3742+E3748+E3844+E3850</f>
        <v>0</v>
      </c>
      <c r="F3730" s="40">
        <f>F3736+F3742+F3748+F3844+F3850</f>
        <v>9045.3000000000011</v>
      </c>
      <c r="G3730" s="40">
        <f t="shared" ref="G3730:H3730" si="1242">G3736+G3742+G3748</f>
        <v>0</v>
      </c>
      <c r="H3730" s="40">
        <f t="shared" si="1242"/>
        <v>0</v>
      </c>
      <c r="I3730" s="24"/>
    </row>
    <row r="3731" spans="1:9" s="30" customFormat="1" ht="12.75" x14ac:dyDescent="0.2">
      <c r="A3731" s="158"/>
      <c r="B3731" s="170"/>
      <c r="C3731" s="40" t="s">
        <v>506</v>
      </c>
      <c r="D3731" s="40">
        <f t="shared" ref="D3731:H3731" si="1243">D3737+D3743+D3749</f>
        <v>0</v>
      </c>
      <c r="E3731" s="40">
        <f t="shared" si="1243"/>
        <v>0</v>
      </c>
      <c r="F3731" s="40">
        <f t="shared" si="1243"/>
        <v>0</v>
      </c>
      <c r="G3731" s="40">
        <f t="shared" si="1243"/>
        <v>0</v>
      </c>
      <c r="H3731" s="40">
        <f t="shared" si="1243"/>
        <v>0</v>
      </c>
      <c r="I3731" s="24"/>
    </row>
    <row r="3732" spans="1:9" s="30" customFormat="1" ht="12.75" x14ac:dyDescent="0.2">
      <c r="A3732" s="159"/>
      <c r="B3732" s="171"/>
      <c r="C3732" s="40" t="s">
        <v>507</v>
      </c>
      <c r="D3732" s="40">
        <f t="shared" ref="D3732:H3732" si="1244">D3738+D3744+D3750</f>
        <v>0</v>
      </c>
      <c r="E3732" s="40">
        <f t="shared" si="1244"/>
        <v>0</v>
      </c>
      <c r="F3732" s="40">
        <f t="shared" si="1244"/>
        <v>0</v>
      </c>
      <c r="G3732" s="40">
        <f t="shared" si="1244"/>
        <v>0</v>
      </c>
      <c r="H3732" s="40">
        <f t="shared" si="1244"/>
        <v>0</v>
      </c>
      <c r="I3732" s="24"/>
    </row>
    <row r="3733" spans="1:9" s="30" customFormat="1" ht="12.75" x14ac:dyDescent="0.2">
      <c r="A3733" s="157" t="s">
        <v>1166</v>
      </c>
      <c r="B3733" s="164" t="s">
        <v>1499</v>
      </c>
      <c r="C3733" s="138" t="s">
        <v>502</v>
      </c>
      <c r="D3733" s="10">
        <f>D3734+D3735+D3736+D3737+D3738</f>
        <v>3015.1</v>
      </c>
      <c r="E3733" s="10">
        <f>E3734+E3735+E3736+E3737+E3738</f>
        <v>0</v>
      </c>
      <c r="F3733" s="10">
        <f>F3734+F3735+F3736+F3737+F3738</f>
        <v>3015.1</v>
      </c>
      <c r="G3733" s="10">
        <f>G3734+G3735+G3736+G3737+G3738</f>
        <v>0</v>
      </c>
      <c r="H3733" s="10">
        <f>H3734+H3735+H3736+H3737+H3738</f>
        <v>0</v>
      </c>
      <c r="I3733" s="24"/>
    </row>
    <row r="3734" spans="1:9" s="30" customFormat="1" ht="12.75" x14ac:dyDescent="0.2">
      <c r="A3734" s="158"/>
      <c r="B3734" s="165"/>
      <c r="C3734" s="138" t="s">
        <v>503</v>
      </c>
      <c r="D3734" s="138">
        <f>E3734+F3734+G3734+H3734</f>
        <v>0</v>
      </c>
      <c r="E3734" s="113">
        <v>0</v>
      </c>
      <c r="F3734" s="110">
        <v>0</v>
      </c>
      <c r="G3734" s="113">
        <v>0</v>
      </c>
      <c r="H3734" s="113">
        <v>0</v>
      </c>
      <c r="I3734" s="24"/>
    </row>
    <row r="3735" spans="1:9" s="30" customFormat="1" ht="12.75" x14ac:dyDescent="0.2">
      <c r="A3735" s="158"/>
      <c r="B3735" s="165"/>
      <c r="C3735" s="138" t="s">
        <v>504</v>
      </c>
      <c r="D3735" s="138">
        <f>E3735+F3735+G3735+H3735</f>
        <v>0</v>
      </c>
      <c r="E3735" s="113">
        <v>0</v>
      </c>
      <c r="F3735" s="110">
        <v>0</v>
      </c>
      <c r="G3735" s="113">
        <v>0</v>
      </c>
      <c r="H3735" s="113">
        <v>0</v>
      </c>
      <c r="I3735" s="24"/>
    </row>
    <row r="3736" spans="1:9" s="30" customFormat="1" ht="12.75" x14ac:dyDescent="0.2">
      <c r="A3736" s="158"/>
      <c r="B3736" s="165"/>
      <c r="C3736" s="138" t="s">
        <v>505</v>
      </c>
      <c r="D3736" s="138">
        <f>E3736+F3736+G3736+H3736</f>
        <v>3015.1</v>
      </c>
      <c r="E3736" s="113">
        <v>0</v>
      </c>
      <c r="F3736" s="110">
        <v>3015.1</v>
      </c>
      <c r="G3736" s="113">
        <v>0</v>
      </c>
      <c r="H3736" s="113">
        <v>0</v>
      </c>
      <c r="I3736" s="24"/>
    </row>
    <row r="3737" spans="1:9" s="30" customFormat="1" ht="12.75" x14ac:dyDescent="0.2">
      <c r="A3737" s="158"/>
      <c r="B3737" s="165"/>
      <c r="C3737" s="138" t="s">
        <v>506</v>
      </c>
      <c r="D3737" s="138">
        <f>E3737+F3737+G3737+H3737</f>
        <v>0</v>
      </c>
      <c r="E3737" s="113">
        <v>0</v>
      </c>
      <c r="F3737" s="110">
        <v>0</v>
      </c>
      <c r="G3737" s="113">
        <v>0</v>
      </c>
      <c r="H3737" s="113">
        <v>0</v>
      </c>
      <c r="I3737" s="24"/>
    </row>
    <row r="3738" spans="1:9" s="30" customFormat="1" ht="12.75" x14ac:dyDescent="0.2">
      <c r="A3738" s="159"/>
      <c r="B3738" s="166"/>
      <c r="C3738" s="138" t="s">
        <v>507</v>
      </c>
      <c r="D3738" s="138">
        <f>E3738+F3738+G3738+H3738</f>
        <v>0</v>
      </c>
      <c r="E3738" s="113">
        <v>0</v>
      </c>
      <c r="F3738" s="138">
        <v>0</v>
      </c>
      <c r="G3738" s="113">
        <v>0</v>
      </c>
      <c r="H3738" s="113">
        <v>0</v>
      </c>
      <c r="I3738" s="24"/>
    </row>
    <row r="3739" spans="1:9" s="30" customFormat="1" ht="12.75" x14ac:dyDescent="0.2">
      <c r="A3739" s="157" t="s">
        <v>1172</v>
      </c>
      <c r="B3739" s="164" t="s">
        <v>1500</v>
      </c>
      <c r="C3739" s="138" t="s">
        <v>502</v>
      </c>
      <c r="D3739" s="10">
        <f>D3740+D3741+D3742+D3743+D3744</f>
        <v>2294.2399999999998</v>
      </c>
      <c r="E3739" s="10">
        <f>E3740+E3741+E3742+E3743+E3744</f>
        <v>0</v>
      </c>
      <c r="F3739" s="10">
        <f>F3740+F3741+F3742+F3743+F3744</f>
        <v>2294.2399999999998</v>
      </c>
      <c r="G3739" s="10">
        <f>G3740+G3741+G3742+G3743+G3744</f>
        <v>0</v>
      </c>
      <c r="H3739" s="10">
        <f>H3740+H3741+H3742+H3743+H3744</f>
        <v>0</v>
      </c>
      <c r="I3739" s="24"/>
    </row>
    <row r="3740" spans="1:9" s="30" customFormat="1" ht="12.75" x14ac:dyDescent="0.2">
      <c r="A3740" s="158"/>
      <c r="B3740" s="165"/>
      <c r="C3740" s="138" t="s">
        <v>503</v>
      </c>
      <c r="D3740" s="138">
        <f>E3740+F3740+G3740+H3740</f>
        <v>0</v>
      </c>
      <c r="E3740" s="113">
        <v>0</v>
      </c>
      <c r="F3740" s="110">
        <v>0</v>
      </c>
      <c r="G3740" s="113">
        <v>0</v>
      </c>
      <c r="H3740" s="113">
        <v>0</v>
      </c>
      <c r="I3740" s="24"/>
    </row>
    <row r="3741" spans="1:9" s="30" customFormat="1" ht="12.75" x14ac:dyDescent="0.2">
      <c r="A3741" s="158"/>
      <c r="B3741" s="165"/>
      <c r="C3741" s="138" t="s">
        <v>504</v>
      </c>
      <c r="D3741" s="138">
        <f>E3741+F3741+G3741+H3741</f>
        <v>0</v>
      </c>
      <c r="E3741" s="113">
        <v>0</v>
      </c>
      <c r="F3741" s="110">
        <v>0</v>
      </c>
      <c r="G3741" s="113">
        <v>0</v>
      </c>
      <c r="H3741" s="113">
        <v>0</v>
      </c>
      <c r="I3741" s="24"/>
    </row>
    <row r="3742" spans="1:9" s="30" customFormat="1" ht="12.75" x14ac:dyDescent="0.2">
      <c r="A3742" s="158"/>
      <c r="B3742" s="165"/>
      <c r="C3742" s="138" t="s">
        <v>505</v>
      </c>
      <c r="D3742" s="138">
        <f>E3742+F3742+G3742+H3742</f>
        <v>2294.2399999999998</v>
      </c>
      <c r="E3742" s="113">
        <v>0</v>
      </c>
      <c r="F3742" s="110">
        <v>2294.2399999999998</v>
      </c>
      <c r="G3742" s="113">
        <v>0</v>
      </c>
      <c r="H3742" s="113">
        <v>0</v>
      </c>
      <c r="I3742" s="24"/>
    </row>
    <row r="3743" spans="1:9" s="30" customFormat="1" ht="12.75" x14ac:dyDescent="0.2">
      <c r="A3743" s="158"/>
      <c r="B3743" s="165"/>
      <c r="C3743" s="138" t="s">
        <v>506</v>
      </c>
      <c r="D3743" s="138">
        <f>E3743+F3743+G3743+H3743</f>
        <v>0</v>
      </c>
      <c r="E3743" s="113">
        <v>0</v>
      </c>
      <c r="F3743" s="110">
        <v>0</v>
      </c>
      <c r="G3743" s="113">
        <v>0</v>
      </c>
      <c r="H3743" s="113">
        <v>0</v>
      </c>
      <c r="I3743" s="24"/>
    </row>
    <row r="3744" spans="1:9" s="30" customFormat="1" ht="12.75" x14ac:dyDescent="0.2">
      <c r="A3744" s="159"/>
      <c r="B3744" s="166"/>
      <c r="C3744" s="138" t="s">
        <v>507</v>
      </c>
      <c r="D3744" s="138">
        <f>E3744+F3744+G3744+H3744</f>
        <v>0</v>
      </c>
      <c r="E3744" s="113">
        <v>0</v>
      </c>
      <c r="F3744" s="138">
        <v>0</v>
      </c>
      <c r="G3744" s="113">
        <v>0</v>
      </c>
      <c r="H3744" s="113">
        <v>0</v>
      </c>
      <c r="I3744" s="24"/>
    </row>
    <row r="3745" spans="1:9" s="30" customFormat="1" ht="12.75" x14ac:dyDescent="0.2">
      <c r="A3745" s="157" t="s">
        <v>1173</v>
      </c>
      <c r="B3745" s="164" t="s">
        <v>1501</v>
      </c>
      <c r="C3745" s="138" t="s">
        <v>502</v>
      </c>
      <c r="D3745" s="10">
        <f>D3746+D3747+D3748+D3749+D3750</f>
        <v>3015.1</v>
      </c>
      <c r="E3745" s="10">
        <f>E3746+E3747+E3748+E3749+E3750</f>
        <v>0</v>
      </c>
      <c r="F3745" s="10">
        <f>F3746+F3747+F3748+F3749+F3750</f>
        <v>3015.1</v>
      </c>
      <c r="G3745" s="10">
        <f>G3746+G3747+G3748+G3749+G3750</f>
        <v>0</v>
      </c>
      <c r="H3745" s="10">
        <f>H3746+H3747+H3748+H3749+H3750</f>
        <v>0</v>
      </c>
      <c r="I3745" s="24"/>
    </row>
    <row r="3746" spans="1:9" s="30" customFormat="1" ht="12.75" x14ac:dyDescent="0.2">
      <c r="A3746" s="158"/>
      <c r="B3746" s="165"/>
      <c r="C3746" s="138" t="s">
        <v>503</v>
      </c>
      <c r="D3746" s="138">
        <f>E3746+F3746+G3746+H3746</f>
        <v>0</v>
      </c>
      <c r="E3746" s="113">
        <v>0</v>
      </c>
      <c r="F3746" s="110">
        <v>0</v>
      </c>
      <c r="G3746" s="113">
        <v>0</v>
      </c>
      <c r="H3746" s="113">
        <v>0</v>
      </c>
      <c r="I3746" s="24"/>
    </row>
    <row r="3747" spans="1:9" s="30" customFormat="1" ht="12.75" x14ac:dyDescent="0.2">
      <c r="A3747" s="158"/>
      <c r="B3747" s="165"/>
      <c r="C3747" s="138" t="s">
        <v>504</v>
      </c>
      <c r="D3747" s="138">
        <f>E3747+F3747+G3747+H3747</f>
        <v>0</v>
      </c>
      <c r="E3747" s="113">
        <v>0</v>
      </c>
      <c r="F3747" s="110">
        <v>0</v>
      </c>
      <c r="G3747" s="113">
        <v>0</v>
      </c>
      <c r="H3747" s="113">
        <v>0</v>
      </c>
      <c r="I3747" s="24"/>
    </row>
    <row r="3748" spans="1:9" s="30" customFormat="1" ht="12.75" x14ac:dyDescent="0.2">
      <c r="A3748" s="158"/>
      <c r="B3748" s="165"/>
      <c r="C3748" s="138" t="s">
        <v>505</v>
      </c>
      <c r="D3748" s="138">
        <f>E3748+F3748+G3748+H3748</f>
        <v>3015.1</v>
      </c>
      <c r="E3748" s="113">
        <v>0</v>
      </c>
      <c r="F3748" s="110">
        <v>3015.1</v>
      </c>
      <c r="G3748" s="113">
        <v>0</v>
      </c>
      <c r="H3748" s="113">
        <v>0</v>
      </c>
      <c r="I3748" s="24"/>
    </row>
    <row r="3749" spans="1:9" s="30" customFormat="1" ht="12.75" x14ac:dyDescent="0.2">
      <c r="A3749" s="158"/>
      <c r="B3749" s="165"/>
      <c r="C3749" s="138" t="s">
        <v>506</v>
      </c>
      <c r="D3749" s="138">
        <f>E3749+F3749+G3749+H3749</f>
        <v>0</v>
      </c>
      <c r="E3749" s="113">
        <v>0</v>
      </c>
      <c r="F3749" s="110">
        <v>0</v>
      </c>
      <c r="G3749" s="113">
        <v>0</v>
      </c>
      <c r="H3749" s="113">
        <v>0</v>
      </c>
      <c r="I3749" s="24"/>
    </row>
    <row r="3750" spans="1:9" s="30" customFormat="1" ht="12.75" x14ac:dyDescent="0.2">
      <c r="A3750" s="159"/>
      <c r="B3750" s="166"/>
      <c r="C3750" s="138" t="s">
        <v>507</v>
      </c>
      <c r="D3750" s="138">
        <f>E3750+F3750+G3750+H3750</f>
        <v>0</v>
      </c>
      <c r="E3750" s="113">
        <v>0</v>
      </c>
      <c r="F3750" s="138">
        <v>0</v>
      </c>
      <c r="G3750" s="113">
        <v>0</v>
      </c>
      <c r="H3750" s="113">
        <v>0</v>
      </c>
      <c r="I3750" s="24"/>
    </row>
    <row r="3751" spans="1:9" s="30" customFormat="1" ht="12.75" x14ac:dyDescent="0.2">
      <c r="A3751" s="157" t="s">
        <v>1294</v>
      </c>
      <c r="B3751" s="175" t="s">
        <v>1309</v>
      </c>
      <c r="C3751" s="138" t="s">
        <v>502</v>
      </c>
      <c r="D3751" s="10">
        <f>D3752+D3753+D3754+D3755+D3756</f>
        <v>0</v>
      </c>
      <c r="E3751" s="10">
        <f>E3752+E3753+E3754+E3755+E3756</f>
        <v>0</v>
      </c>
      <c r="F3751" s="10">
        <f>F3752+F3753+F3754+F3755+F3756</f>
        <v>0</v>
      </c>
      <c r="G3751" s="10">
        <f>G3752+G3753+G3754+G3755+G3756</f>
        <v>0</v>
      </c>
      <c r="H3751" s="10">
        <f>H3752+H3753+H3754+H3755+H3756</f>
        <v>0</v>
      </c>
      <c r="I3751" s="24"/>
    </row>
    <row r="3752" spans="1:9" s="30" customFormat="1" ht="12.75" x14ac:dyDescent="0.2">
      <c r="A3752" s="158"/>
      <c r="B3752" s="176"/>
      <c r="C3752" s="138" t="s">
        <v>503</v>
      </c>
      <c r="D3752" s="138">
        <f>E3752+F3752+G3752+H3752</f>
        <v>0</v>
      </c>
      <c r="E3752" s="113">
        <v>0</v>
      </c>
      <c r="F3752" s="110">
        <v>0</v>
      </c>
      <c r="G3752" s="113">
        <v>0</v>
      </c>
      <c r="H3752" s="113">
        <v>0</v>
      </c>
      <c r="I3752" s="24"/>
    </row>
    <row r="3753" spans="1:9" s="30" customFormat="1" ht="12.75" x14ac:dyDescent="0.2">
      <c r="A3753" s="158"/>
      <c r="B3753" s="176"/>
      <c r="C3753" s="138" t="s">
        <v>504</v>
      </c>
      <c r="D3753" s="138">
        <f>E3753+F3753+G3753+H3753</f>
        <v>0</v>
      </c>
      <c r="E3753" s="113">
        <v>0</v>
      </c>
      <c r="F3753" s="110">
        <v>0</v>
      </c>
      <c r="G3753" s="113">
        <v>0</v>
      </c>
      <c r="H3753" s="113">
        <v>0</v>
      </c>
      <c r="I3753" s="24"/>
    </row>
    <row r="3754" spans="1:9" s="30" customFormat="1" ht="12.75" x14ac:dyDescent="0.2">
      <c r="A3754" s="158"/>
      <c r="B3754" s="176"/>
      <c r="C3754" s="138" t="s">
        <v>505</v>
      </c>
      <c r="D3754" s="138">
        <f>E3754+F3754+G3754+H3754</f>
        <v>0</v>
      </c>
      <c r="E3754" s="113">
        <v>0</v>
      </c>
      <c r="F3754" s="110">
        <v>0</v>
      </c>
      <c r="G3754" s="113">
        <v>0</v>
      </c>
      <c r="H3754" s="113">
        <v>0</v>
      </c>
      <c r="I3754" s="24"/>
    </row>
    <row r="3755" spans="1:9" s="30" customFormat="1" ht="12.75" x14ac:dyDescent="0.2">
      <c r="A3755" s="158"/>
      <c r="B3755" s="176"/>
      <c r="C3755" s="138" t="s">
        <v>506</v>
      </c>
      <c r="D3755" s="138">
        <f>E3755+F3755+G3755+H3755</f>
        <v>0</v>
      </c>
      <c r="E3755" s="113">
        <v>0</v>
      </c>
      <c r="F3755" s="110">
        <v>0</v>
      </c>
      <c r="G3755" s="113">
        <v>0</v>
      </c>
      <c r="H3755" s="113">
        <v>0</v>
      </c>
      <c r="I3755" s="24"/>
    </row>
    <row r="3756" spans="1:9" s="30" customFormat="1" ht="12.75" x14ac:dyDescent="0.2">
      <c r="A3756" s="159"/>
      <c r="B3756" s="176"/>
      <c r="C3756" s="138" t="s">
        <v>507</v>
      </c>
      <c r="D3756" s="138">
        <f>E3756+F3756+G3756+H3756</f>
        <v>0</v>
      </c>
      <c r="E3756" s="113">
        <v>0</v>
      </c>
      <c r="F3756" s="138">
        <v>0</v>
      </c>
      <c r="G3756" s="113">
        <v>0</v>
      </c>
      <c r="H3756" s="113">
        <v>0</v>
      </c>
      <c r="I3756" s="24"/>
    </row>
    <row r="3757" spans="1:9" s="30" customFormat="1" ht="12.75" x14ac:dyDescent="0.2">
      <c r="A3757" s="157" t="s">
        <v>1295</v>
      </c>
      <c r="B3757" s="175" t="s">
        <v>1310</v>
      </c>
      <c r="C3757" s="138" t="s">
        <v>502</v>
      </c>
      <c r="D3757" s="10">
        <f>D3758+D3759+D3760+D3761+D3762</f>
        <v>0</v>
      </c>
      <c r="E3757" s="10">
        <f>E3758+E3759+E3760+E3761+E3762</f>
        <v>0</v>
      </c>
      <c r="F3757" s="10">
        <f>F3758+F3759+F3760+F3761+F3762</f>
        <v>0</v>
      </c>
      <c r="G3757" s="10">
        <f>G3758+G3759+G3760+G3761+G3762</f>
        <v>0</v>
      </c>
      <c r="H3757" s="10">
        <f>H3758+H3759+H3760+H3761+H3762</f>
        <v>0</v>
      </c>
      <c r="I3757" s="24"/>
    </row>
    <row r="3758" spans="1:9" s="30" customFormat="1" ht="12.75" x14ac:dyDescent="0.2">
      <c r="A3758" s="158"/>
      <c r="B3758" s="176"/>
      <c r="C3758" s="138" t="s">
        <v>503</v>
      </c>
      <c r="D3758" s="138">
        <f>E3758+F3758+G3758+H3758</f>
        <v>0</v>
      </c>
      <c r="E3758" s="113">
        <v>0</v>
      </c>
      <c r="F3758" s="110">
        <v>0</v>
      </c>
      <c r="G3758" s="113">
        <v>0</v>
      </c>
      <c r="H3758" s="113">
        <v>0</v>
      </c>
      <c r="I3758" s="24"/>
    </row>
    <row r="3759" spans="1:9" s="30" customFormat="1" ht="12.75" x14ac:dyDescent="0.2">
      <c r="A3759" s="158"/>
      <c r="B3759" s="176"/>
      <c r="C3759" s="138" t="s">
        <v>504</v>
      </c>
      <c r="D3759" s="138">
        <f>E3759+F3759+G3759+H3759</f>
        <v>0</v>
      </c>
      <c r="E3759" s="113">
        <v>0</v>
      </c>
      <c r="F3759" s="110">
        <v>0</v>
      </c>
      <c r="G3759" s="113">
        <v>0</v>
      </c>
      <c r="H3759" s="113">
        <v>0</v>
      </c>
      <c r="I3759" s="24"/>
    </row>
    <row r="3760" spans="1:9" s="30" customFormat="1" ht="12.75" x14ac:dyDescent="0.2">
      <c r="A3760" s="158"/>
      <c r="B3760" s="176"/>
      <c r="C3760" s="138" t="s">
        <v>505</v>
      </c>
      <c r="D3760" s="138">
        <f>E3760+F3760+G3760+H3760</f>
        <v>0</v>
      </c>
      <c r="E3760" s="113">
        <v>0</v>
      </c>
      <c r="F3760" s="110">
        <v>0</v>
      </c>
      <c r="G3760" s="113">
        <v>0</v>
      </c>
      <c r="H3760" s="113">
        <v>0</v>
      </c>
      <c r="I3760" s="24"/>
    </row>
    <row r="3761" spans="1:9" s="30" customFormat="1" ht="12.75" x14ac:dyDescent="0.2">
      <c r="A3761" s="158"/>
      <c r="B3761" s="176"/>
      <c r="C3761" s="138" t="s">
        <v>506</v>
      </c>
      <c r="D3761" s="138">
        <f>E3761+F3761+G3761+H3761</f>
        <v>0</v>
      </c>
      <c r="E3761" s="113">
        <v>0</v>
      </c>
      <c r="F3761" s="110">
        <v>0</v>
      </c>
      <c r="G3761" s="113">
        <v>0</v>
      </c>
      <c r="H3761" s="113">
        <v>0</v>
      </c>
      <c r="I3761" s="24"/>
    </row>
    <row r="3762" spans="1:9" s="30" customFormat="1" ht="12.75" x14ac:dyDescent="0.2">
      <c r="A3762" s="159"/>
      <c r="B3762" s="176"/>
      <c r="C3762" s="138" t="s">
        <v>507</v>
      </c>
      <c r="D3762" s="138">
        <f>E3762+F3762+G3762+H3762</f>
        <v>0</v>
      </c>
      <c r="E3762" s="113">
        <v>0</v>
      </c>
      <c r="F3762" s="138">
        <v>0</v>
      </c>
      <c r="G3762" s="113">
        <v>0</v>
      </c>
      <c r="H3762" s="113">
        <v>0</v>
      </c>
      <c r="I3762" s="24"/>
    </row>
    <row r="3763" spans="1:9" s="30" customFormat="1" ht="12.75" x14ac:dyDescent="0.2">
      <c r="A3763" s="157" t="s">
        <v>1296</v>
      </c>
      <c r="B3763" s="175" t="s">
        <v>1311</v>
      </c>
      <c r="C3763" s="138" t="s">
        <v>502</v>
      </c>
      <c r="D3763" s="10">
        <f>D3764+D3765+D3766+D3767+D3768</f>
        <v>0</v>
      </c>
      <c r="E3763" s="10">
        <f>E3764+E3765+E3766+E3767+E3768</f>
        <v>0</v>
      </c>
      <c r="F3763" s="10">
        <f>F3764+F3765+F3766+F3767+F3768</f>
        <v>0</v>
      </c>
      <c r="G3763" s="10">
        <f>G3764+G3765+G3766+G3767+G3768</f>
        <v>0</v>
      </c>
      <c r="H3763" s="10">
        <f>H3764+H3765+H3766+H3767+H3768</f>
        <v>0</v>
      </c>
      <c r="I3763" s="24"/>
    </row>
    <row r="3764" spans="1:9" s="30" customFormat="1" ht="12.75" x14ac:dyDescent="0.2">
      <c r="A3764" s="158"/>
      <c r="B3764" s="176"/>
      <c r="C3764" s="138" t="s">
        <v>503</v>
      </c>
      <c r="D3764" s="138">
        <f>E3764+F3764+G3764+H3764</f>
        <v>0</v>
      </c>
      <c r="E3764" s="113">
        <v>0</v>
      </c>
      <c r="F3764" s="110">
        <v>0</v>
      </c>
      <c r="G3764" s="113">
        <v>0</v>
      </c>
      <c r="H3764" s="113">
        <v>0</v>
      </c>
      <c r="I3764" s="24"/>
    </row>
    <row r="3765" spans="1:9" s="30" customFormat="1" ht="12.75" x14ac:dyDescent="0.2">
      <c r="A3765" s="158"/>
      <c r="B3765" s="176"/>
      <c r="C3765" s="138" t="s">
        <v>504</v>
      </c>
      <c r="D3765" s="138">
        <f>E3765+F3765+G3765+H3765</f>
        <v>0</v>
      </c>
      <c r="E3765" s="113">
        <v>0</v>
      </c>
      <c r="F3765" s="110">
        <v>0</v>
      </c>
      <c r="G3765" s="113">
        <v>0</v>
      </c>
      <c r="H3765" s="113">
        <v>0</v>
      </c>
      <c r="I3765" s="24"/>
    </row>
    <row r="3766" spans="1:9" s="30" customFormat="1" ht="12.75" x14ac:dyDescent="0.2">
      <c r="A3766" s="158"/>
      <c r="B3766" s="176"/>
      <c r="C3766" s="138" t="s">
        <v>505</v>
      </c>
      <c r="D3766" s="138">
        <f>E3766+F3766+G3766+H3766</f>
        <v>0</v>
      </c>
      <c r="E3766" s="113">
        <v>0</v>
      </c>
      <c r="F3766" s="110">
        <v>0</v>
      </c>
      <c r="G3766" s="113">
        <v>0</v>
      </c>
      <c r="H3766" s="113">
        <v>0</v>
      </c>
      <c r="I3766" s="24"/>
    </row>
    <row r="3767" spans="1:9" s="30" customFormat="1" ht="12.75" x14ac:dyDescent="0.2">
      <c r="A3767" s="158"/>
      <c r="B3767" s="176"/>
      <c r="C3767" s="138" t="s">
        <v>506</v>
      </c>
      <c r="D3767" s="138">
        <f>E3767+F3767+G3767+H3767</f>
        <v>0</v>
      </c>
      <c r="E3767" s="113">
        <v>0</v>
      </c>
      <c r="F3767" s="110">
        <v>0</v>
      </c>
      <c r="G3767" s="113">
        <v>0</v>
      </c>
      <c r="H3767" s="113">
        <v>0</v>
      </c>
      <c r="I3767" s="24"/>
    </row>
    <row r="3768" spans="1:9" s="30" customFormat="1" ht="12.75" x14ac:dyDescent="0.2">
      <c r="A3768" s="159"/>
      <c r="B3768" s="176"/>
      <c r="C3768" s="138" t="s">
        <v>507</v>
      </c>
      <c r="D3768" s="138">
        <f>E3768+F3768+G3768+H3768</f>
        <v>0</v>
      </c>
      <c r="E3768" s="113">
        <v>0</v>
      </c>
      <c r="F3768" s="138">
        <v>0</v>
      </c>
      <c r="G3768" s="113">
        <v>0</v>
      </c>
      <c r="H3768" s="113">
        <v>0</v>
      </c>
      <c r="I3768" s="24"/>
    </row>
    <row r="3769" spans="1:9" s="30" customFormat="1" ht="12.75" x14ac:dyDescent="0.2">
      <c r="A3769" s="157" t="s">
        <v>1297</v>
      </c>
      <c r="B3769" s="175" t="s">
        <v>1312</v>
      </c>
      <c r="C3769" s="138" t="s">
        <v>502</v>
      </c>
      <c r="D3769" s="10">
        <f>D3770+D3771+D3772+D3773+D3774</f>
        <v>0</v>
      </c>
      <c r="E3769" s="10">
        <f>E3770+E3771+E3772+E3773+E3774</f>
        <v>0</v>
      </c>
      <c r="F3769" s="10">
        <f>F3770+F3771+F3772+F3773+F3774</f>
        <v>0</v>
      </c>
      <c r="G3769" s="10">
        <f>G3770+G3771+G3772+G3773+G3774</f>
        <v>0</v>
      </c>
      <c r="H3769" s="10">
        <f>H3770+H3771+H3772+H3773+H3774</f>
        <v>0</v>
      </c>
      <c r="I3769" s="24"/>
    </row>
    <row r="3770" spans="1:9" s="30" customFormat="1" ht="12.75" x14ac:dyDescent="0.2">
      <c r="A3770" s="158"/>
      <c r="B3770" s="176"/>
      <c r="C3770" s="138" t="s">
        <v>503</v>
      </c>
      <c r="D3770" s="138">
        <f>E3770+F3770+G3770+H3770</f>
        <v>0</v>
      </c>
      <c r="E3770" s="113">
        <v>0</v>
      </c>
      <c r="F3770" s="110">
        <v>0</v>
      </c>
      <c r="G3770" s="113">
        <v>0</v>
      </c>
      <c r="H3770" s="113">
        <v>0</v>
      </c>
      <c r="I3770" s="24"/>
    </row>
    <row r="3771" spans="1:9" s="30" customFormat="1" ht="12.75" x14ac:dyDescent="0.2">
      <c r="A3771" s="158"/>
      <c r="B3771" s="176"/>
      <c r="C3771" s="138" t="s">
        <v>504</v>
      </c>
      <c r="D3771" s="138">
        <f>E3771+F3771+G3771+H3771</f>
        <v>0</v>
      </c>
      <c r="E3771" s="113">
        <v>0</v>
      </c>
      <c r="F3771" s="110">
        <v>0</v>
      </c>
      <c r="G3771" s="113">
        <v>0</v>
      </c>
      <c r="H3771" s="113">
        <v>0</v>
      </c>
      <c r="I3771" s="24"/>
    </row>
    <row r="3772" spans="1:9" s="30" customFormat="1" ht="12.75" x14ac:dyDescent="0.2">
      <c r="A3772" s="158"/>
      <c r="B3772" s="176"/>
      <c r="C3772" s="138" t="s">
        <v>505</v>
      </c>
      <c r="D3772" s="138">
        <f>E3772+F3772+G3772+H3772</f>
        <v>0</v>
      </c>
      <c r="E3772" s="113">
        <v>0</v>
      </c>
      <c r="F3772" s="110">
        <v>0</v>
      </c>
      <c r="G3772" s="113">
        <v>0</v>
      </c>
      <c r="H3772" s="113">
        <v>0</v>
      </c>
      <c r="I3772" s="24"/>
    </row>
    <row r="3773" spans="1:9" s="30" customFormat="1" ht="12.75" x14ac:dyDescent="0.2">
      <c r="A3773" s="158"/>
      <c r="B3773" s="176"/>
      <c r="C3773" s="138" t="s">
        <v>506</v>
      </c>
      <c r="D3773" s="138">
        <f>E3773+F3773+G3773+H3773</f>
        <v>0</v>
      </c>
      <c r="E3773" s="113">
        <v>0</v>
      </c>
      <c r="F3773" s="110">
        <v>0</v>
      </c>
      <c r="G3773" s="113">
        <v>0</v>
      </c>
      <c r="H3773" s="113">
        <v>0</v>
      </c>
      <c r="I3773" s="24"/>
    </row>
    <row r="3774" spans="1:9" s="30" customFormat="1" ht="12.75" x14ac:dyDescent="0.2">
      <c r="A3774" s="159"/>
      <c r="B3774" s="176"/>
      <c r="C3774" s="138" t="s">
        <v>507</v>
      </c>
      <c r="D3774" s="138">
        <f>E3774+F3774+G3774+H3774</f>
        <v>0</v>
      </c>
      <c r="E3774" s="113">
        <v>0</v>
      </c>
      <c r="F3774" s="138">
        <v>0</v>
      </c>
      <c r="G3774" s="113">
        <v>0</v>
      </c>
      <c r="H3774" s="113">
        <v>0</v>
      </c>
      <c r="I3774" s="24"/>
    </row>
    <row r="3775" spans="1:9" s="30" customFormat="1" ht="12.75" x14ac:dyDescent="0.2">
      <c r="A3775" s="157" t="s">
        <v>1298</v>
      </c>
      <c r="B3775" s="175" t="s">
        <v>1313</v>
      </c>
      <c r="C3775" s="138" t="s">
        <v>502</v>
      </c>
      <c r="D3775" s="10">
        <f>D3776+D3777+D3778+D3779+D3780</f>
        <v>0</v>
      </c>
      <c r="E3775" s="10">
        <f>E3776+E3777+E3778+E3779+E3780</f>
        <v>0</v>
      </c>
      <c r="F3775" s="10">
        <f>F3776+F3777+F3778+F3779+F3780</f>
        <v>0</v>
      </c>
      <c r="G3775" s="10">
        <f>G3776+G3777+G3778+G3779+G3780</f>
        <v>0</v>
      </c>
      <c r="H3775" s="10">
        <f>H3776+H3777+H3778+H3779+H3780</f>
        <v>0</v>
      </c>
      <c r="I3775" s="24"/>
    </row>
    <row r="3776" spans="1:9" s="30" customFormat="1" ht="12.75" x14ac:dyDescent="0.2">
      <c r="A3776" s="158"/>
      <c r="B3776" s="176"/>
      <c r="C3776" s="138" t="s">
        <v>503</v>
      </c>
      <c r="D3776" s="138">
        <f>E3776+F3776+G3776+H3776</f>
        <v>0</v>
      </c>
      <c r="E3776" s="113">
        <v>0</v>
      </c>
      <c r="F3776" s="110">
        <v>0</v>
      </c>
      <c r="G3776" s="113">
        <v>0</v>
      </c>
      <c r="H3776" s="113">
        <v>0</v>
      </c>
      <c r="I3776" s="24"/>
    </row>
    <row r="3777" spans="1:9" s="30" customFormat="1" ht="12.75" x14ac:dyDescent="0.2">
      <c r="A3777" s="158"/>
      <c r="B3777" s="176"/>
      <c r="C3777" s="138" t="s">
        <v>504</v>
      </c>
      <c r="D3777" s="138">
        <f>E3777+F3777+G3777+H3777</f>
        <v>0</v>
      </c>
      <c r="E3777" s="113">
        <v>0</v>
      </c>
      <c r="F3777" s="110">
        <v>0</v>
      </c>
      <c r="G3777" s="113">
        <v>0</v>
      </c>
      <c r="H3777" s="113">
        <v>0</v>
      </c>
      <c r="I3777" s="24"/>
    </row>
    <row r="3778" spans="1:9" s="30" customFormat="1" ht="12.75" x14ac:dyDescent="0.2">
      <c r="A3778" s="158"/>
      <c r="B3778" s="176"/>
      <c r="C3778" s="138" t="s">
        <v>505</v>
      </c>
      <c r="D3778" s="138">
        <f>E3778+F3778+G3778+H3778</f>
        <v>0</v>
      </c>
      <c r="E3778" s="113">
        <v>0</v>
      </c>
      <c r="F3778" s="110">
        <v>0</v>
      </c>
      <c r="G3778" s="113">
        <v>0</v>
      </c>
      <c r="H3778" s="113">
        <v>0</v>
      </c>
      <c r="I3778" s="24"/>
    </row>
    <row r="3779" spans="1:9" s="30" customFormat="1" ht="12.75" x14ac:dyDescent="0.2">
      <c r="A3779" s="158"/>
      <c r="B3779" s="176"/>
      <c r="C3779" s="138" t="s">
        <v>506</v>
      </c>
      <c r="D3779" s="138">
        <f>E3779+F3779+G3779+H3779</f>
        <v>0</v>
      </c>
      <c r="E3779" s="113">
        <v>0</v>
      </c>
      <c r="F3779" s="110">
        <v>0</v>
      </c>
      <c r="G3779" s="113">
        <v>0</v>
      </c>
      <c r="H3779" s="113">
        <v>0</v>
      </c>
      <c r="I3779" s="24"/>
    </row>
    <row r="3780" spans="1:9" s="30" customFormat="1" ht="12.75" x14ac:dyDescent="0.2">
      <c r="A3780" s="159"/>
      <c r="B3780" s="176"/>
      <c r="C3780" s="138" t="s">
        <v>507</v>
      </c>
      <c r="D3780" s="138">
        <f>E3780+F3780+G3780+H3780</f>
        <v>0</v>
      </c>
      <c r="E3780" s="113">
        <v>0</v>
      </c>
      <c r="F3780" s="138">
        <v>0</v>
      </c>
      <c r="G3780" s="113">
        <v>0</v>
      </c>
      <c r="H3780" s="113">
        <v>0</v>
      </c>
      <c r="I3780" s="24"/>
    </row>
    <row r="3781" spans="1:9" s="30" customFormat="1" ht="12.75" x14ac:dyDescent="0.2">
      <c r="A3781" s="157" t="s">
        <v>1299</v>
      </c>
      <c r="B3781" s="175" t="s">
        <v>1314</v>
      </c>
      <c r="C3781" s="138" t="s">
        <v>502</v>
      </c>
      <c r="D3781" s="10">
        <f>D3782+D3783+D3784+D3785+D3786</f>
        <v>0</v>
      </c>
      <c r="E3781" s="10">
        <f>E3782+E3783+E3784+E3785+E3786</f>
        <v>0</v>
      </c>
      <c r="F3781" s="10">
        <f>F3782+F3783+F3784+F3785+F3786</f>
        <v>0</v>
      </c>
      <c r="G3781" s="10">
        <f>G3782+G3783+G3784+G3785+G3786</f>
        <v>0</v>
      </c>
      <c r="H3781" s="10">
        <f>H3782+H3783+H3784+H3785+H3786</f>
        <v>0</v>
      </c>
      <c r="I3781" s="24"/>
    </row>
    <row r="3782" spans="1:9" s="30" customFormat="1" ht="12.75" x14ac:dyDescent="0.2">
      <c r="A3782" s="158"/>
      <c r="B3782" s="176"/>
      <c r="C3782" s="138" t="s">
        <v>503</v>
      </c>
      <c r="D3782" s="138">
        <f>E3782+F3782+G3782+H3782</f>
        <v>0</v>
      </c>
      <c r="E3782" s="113">
        <v>0</v>
      </c>
      <c r="F3782" s="110">
        <v>0</v>
      </c>
      <c r="G3782" s="113">
        <v>0</v>
      </c>
      <c r="H3782" s="113">
        <v>0</v>
      </c>
      <c r="I3782" s="24"/>
    </row>
    <row r="3783" spans="1:9" s="30" customFormat="1" ht="12.75" x14ac:dyDescent="0.2">
      <c r="A3783" s="158"/>
      <c r="B3783" s="176"/>
      <c r="C3783" s="138" t="s">
        <v>504</v>
      </c>
      <c r="D3783" s="138">
        <f>E3783+F3783+G3783+H3783</f>
        <v>0</v>
      </c>
      <c r="E3783" s="113">
        <v>0</v>
      </c>
      <c r="F3783" s="110">
        <v>0</v>
      </c>
      <c r="G3783" s="113">
        <v>0</v>
      </c>
      <c r="H3783" s="113">
        <v>0</v>
      </c>
      <c r="I3783" s="24"/>
    </row>
    <row r="3784" spans="1:9" s="30" customFormat="1" ht="12.75" x14ac:dyDescent="0.2">
      <c r="A3784" s="158"/>
      <c r="B3784" s="176"/>
      <c r="C3784" s="138" t="s">
        <v>505</v>
      </c>
      <c r="D3784" s="138">
        <f>E3784+F3784+G3784+H3784</f>
        <v>0</v>
      </c>
      <c r="E3784" s="113">
        <v>0</v>
      </c>
      <c r="F3784" s="110">
        <v>0</v>
      </c>
      <c r="G3784" s="113">
        <v>0</v>
      </c>
      <c r="H3784" s="113">
        <v>0</v>
      </c>
      <c r="I3784" s="24"/>
    </row>
    <row r="3785" spans="1:9" s="30" customFormat="1" ht="12.75" x14ac:dyDescent="0.2">
      <c r="A3785" s="158"/>
      <c r="B3785" s="176"/>
      <c r="C3785" s="138" t="s">
        <v>506</v>
      </c>
      <c r="D3785" s="138">
        <f>E3785+F3785+G3785+H3785</f>
        <v>0</v>
      </c>
      <c r="E3785" s="113">
        <v>0</v>
      </c>
      <c r="F3785" s="110">
        <v>0</v>
      </c>
      <c r="G3785" s="113">
        <v>0</v>
      </c>
      <c r="H3785" s="113">
        <v>0</v>
      </c>
      <c r="I3785" s="24"/>
    </row>
    <row r="3786" spans="1:9" s="30" customFormat="1" ht="12.75" x14ac:dyDescent="0.2">
      <c r="A3786" s="159"/>
      <c r="B3786" s="176"/>
      <c r="C3786" s="138" t="s">
        <v>507</v>
      </c>
      <c r="D3786" s="138">
        <f>E3786+F3786+G3786+H3786</f>
        <v>0</v>
      </c>
      <c r="E3786" s="113">
        <v>0</v>
      </c>
      <c r="F3786" s="138">
        <v>0</v>
      </c>
      <c r="G3786" s="113">
        <v>0</v>
      </c>
      <c r="H3786" s="113">
        <v>0</v>
      </c>
      <c r="I3786" s="24"/>
    </row>
    <row r="3787" spans="1:9" s="30" customFormat="1" ht="12.75" x14ac:dyDescent="0.2">
      <c r="A3787" s="157" t="s">
        <v>1300</v>
      </c>
      <c r="B3787" s="175" t="s">
        <v>1315</v>
      </c>
      <c r="C3787" s="138" t="s">
        <v>502</v>
      </c>
      <c r="D3787" s="10">
        <f>D3788+D3789+D3790+D3791+D3792</f>
        <v>0</v>
      </c>
      <c r="E3787" s="10">
        <f>E3788+E3789+E3790+E3791+E3792</f>
        <v>0</v>
      </c>
      <c r="F3787" s="10">
        <f>F3788+F3789+F3790+F3791+F3792</f>
        <v>0</v>
      </c>
      <c r="G3787" s="10">
        <f>G3788+G3789+G3790+G3791+G3792</f>
        <v>0</v>
      </c>
      <c r="H3787" s="10">
        <f>H3788+H3789+H3790+H3791+H3792</f>
        <v>0</v>
      </c>
      <c r="I3787" s="24"/>
    </row>
    <row r="3788" spans="1:9" s="30" customFormat="1" ht="12.75" x14ac:dyDescent="0.2">
      <c r="A3788" s="158"/>
      <c r="B3788" s="176"/>
      <c r="C3788" s="138" t="s">
        <v>503</v>
      </c>
      <c r="D3788" s="138">
        <f>E3788+F3788+G3788+H3788</f>
        <v>0</v>
      </c>
      <c r="E3788" s="113">
        <v>0</v>
      </c>
      <c r="F3788" s="110">
        <v>0</v>
      </c>
      <c r="G3788" s="113">
        <v>0</v>
      </c>
      <c r="H3788" s="113">
        <v>0</v>
      </c>
      <c r="I3788" s="24"/>
    </row>
    <row r="3789" spans="1:9" s="30" customFormat="1" ht="12.75" x14ac:dyDescent="0.2">
      <c r="A3789" s="158"/>
      <c r="B3789" s="176"/>
      <c r="C3789" s="138" t="s">
        <v>504</v>
      </c>
      <c r="D3789" s="138">
        <f>E3789+F3789+G3789+H3789</f>
        <v>0</v>
      </c>
      <c r="E3789" s="113">
        <v>0</v>
      </c>
      <c r="F3789" s="110">
        <v>0</v>
      </c>
      <c r="G3789" s="113">
        <v>0</v>
      </c>
      <c r="H3789" s="113">
        <v>0</v>
      </c>
      <c r="I3789" s="24"/>
    </row>
    <row r="3790" spans="1:9" s="30" customFormat="1" ht="12.75" x14ac:dyDescent="0.2">
      <c r="A3790" s="158"/>
      <c r="B3790" s="176"/>
      <c r="C3790" s="138" t="s">
        <v>505</v>
      </c>
      <c r="D3790" s="138">
        <f>E3790+F3790+G3790+H3790</f>
        <v>0</v>
      </c>
      <c r="E3790" s="113">
        <v>0</v>
      </c>
      <c r="F3790" s="110">
        <v>0</v>
      </c>
      <c r="G3790" s="113">
        <v>0</v>
      </c>
      <c r="H3790" s="113">
        <v>0</v>
      </c>
      <c r="I3790" s="24"/>
    </row>
    <row r="3791" spans="1:9" s="30" customFormat="1" ht="12.75" x14ac:dyDescent="0.2">
      <c r="A3791" s="158"/>
      <c r="B3791" s="176"/>
      <c r="C3791" s="138" t="s">
        <v>506</v>
      </c>
      <c r="D3791" s="138">
        <f>E3791+F3791+G3791+H3791</f>
        <v>0</v>
      </c>
      <c r="E3791" s="113">
        <v>0</v>
      </c>
      <c r="F3791" s="110">
        <v>0</v>
      </c>
      <c r="G3791" s="113">
        <v>0</v>
      </c>
      <c r="H3791" s="113">
        <v>0</v>
      </c>
      <c r="I3791" s="24"/>
    </row>
    <row r="3792" spans="1:9" s="30" customFormat="1" ht="12.75" x14ac:dyDescent="0.2">
      <c r="A3792" s="159"/>
      <c r="B3792" s="176"/>
      <c r="C3792" s="138" t="s">
        <v>507</v>
      </c>
      <c r="D3792" s="138">
        <f>E3792+F3792+G3792+H3792</f>
        <v>0</v>
      </c>
      <c r="E3792" s="113">
        <v>0</v>
      </c>
      <c r="F3792" s="138">
        <v>0</v>
      </c>
      <c r="G3792" s="113">
        <v>0</v>
      </c>
      <c r="H3792" s="113">
        <v>0</v>
      </c>
      <c r="I3792" s="24"/>
    </row>
    <row r="3793" spans="1:9" s="30" customFormat="1" ht="12.75" x14ac:dyDescent="0.2">
      <c r="A3793" s="157" t="s">
        <v>1301</v>
      </c>
      <c r="B3793" s="175" t="s">
        <v>1316</v>
      </c>
      <c r="C3793" s="138" t="s">
        <v>502</v>
      </c>
      <c r="D3793" s="10">
        <f>D3794+D3795+D3796+D3797+D3798</f>
        <v>0</v>
      </c>
      <c r="E3793" s="10">
        <f>E3794+E3795+E3796+E3797+E3798</f>
        <v>0</v>
      </c>
      <c r="F3793" s="10">
        <f>F3794+F3795+F3796+F3797+F3798</f>
        <v>0</v>
      </c>
      <c r="G3793" s="10">
        <f>G3794+G3795+G3796+G3797+G3798</f>
        <v>0</v>
      </c>
      <c r="H3793" s="10">
        <f>H3794+H3795+H3796+H3797+H3798</f>
        <v>0</v>
      </c>
      <c r="I3793" s="24"/>
    </row>
    <row r="3794" spans="1:9" s="30" customFormat="1" ht="12.75" x14ac:dyDescent="0.2">
      <c r="A3794" s="158"/>
      <c r="B3794" s="176"/>
      <c r="C3794" s="138" t="s">
        <v>503</v>
      </c>
      <c r="D3794" s="138">
        <f>E3794+F3794+G3794+H3794</f>
        <v>0</v>
      </c>
      <c r="E3794" s="113">
        <v>0</v>
      </c>
      <c r="F3794" s="110">
        <v>0</v>
      </c>
      <c r="G3794" s="113">
        <v>0</v>
      </c>
      <c r="H3794" s="113">
        <v>0</v>
      </c>
      <c r="I3794" s="24"/>
    </row>
    <row r="3795" spans="1:9" s="30" customFormat="1" ht="12.75" x14ac:dyDescent="0.2">
      <c r="A3795" s="158"/>
      <c r="B3795" s="176"/>
      <c r="C3795" s="138" t="s">
        <v>504</v>
      </c>
      <c r="D3795" s="138">
        <f>E3795+F3795+G3795+H3795</f>
        <v>0</v>
      </c>
      <c r="E3795" s="113">
        <v>0</v>
      </c>
      <c r="F3795" s="110">
        <v>0</v>
      </c>
      <c r="G3795" s="113">
        <v>0</v>
      </c>
      <c r="H3795" s="113">
        <v>0</v>
      </c>
      <c r="I3795" s="24"/>
    </row>
    <row r="3796" spans="1:9" s="30" customFormat="1" ht="12.75" x14ac:dyDescent="0.2">
      <c r="A3796" s="158"/>
      <c r="B3796" s="176"/>
      <c r="C3796" s="138" t="s">
        <v>505</v>
      </c>
      <c r="D3796" s="138">
        <f>E3796+F3796+G3796+H3796</f>
        <v>0</v>
      </c>
      <c r="E3796" s="113">
        <v>0</v>
      </c>
      <c r="F3796" s="110">
        <v>0</v>
      </c>
      <c r="G3796" s="113">
        <v>0</v>
      </c>
      <c r="H3796" s="113">
        <v>0</v>
      </c>
      <c r="I3796" s="24"/>
    </row>
    <row r="3797" spans="1:9" s="30" customFormat="1" ht="12.75" x14ac:dyDescent="0.2">
      <c r="A3797" s="158"/>
      <c r="B3797" s="176"/>
      <c r="C3797" s="138" t="s">
        <v>506</v>
      </c>
      <c r="D3797" s="138">
        <f>E3797+F3797+G3797+H3797</f>
        <v>0</v>
      </c>
      <c r="E3797" s="113">
        <v>0</v>
      </c>
      <c r="F3797" s="110">
        <v>0</v>
      </c>
      <c r="G3797" s="113">
        <v>0</v>
      </c>
      <c r="H3797" s="113">
        <v>0</v>
      </c>
      <c r="I3797" s="24"/>
    </row>
    <row r="3798" spans="1:9" s="30" customFormat="1" ht="12.75" x14ac:dyDescent="0.2">
      <c r="A3798" s="159"/>
      <c r="B3798" s="176"/>
      <c r="C3798" s="138" t="s">
        <v>507</v>
      </c>
      <c r="D3798" s="138">
        <f>E3798+F3798+G3798+H3798</f>
        <v>0</v>
      </c>
      <c r="E3798" s="113">
        <v>0</v>
      </c>
      <c r="F3798" s="138">
        <v>0</v>
      </c>
      <c r="G3798" s="113">
        <v>0</v>
      </c>
      <c r="H3798" s="113">
        <v>0</v>
      </c>
      <c r="I3798" s="24"/>
    </row>
    <row r="3799" spans="1:9" s="30" customFormat="1" ht="12.75" x14ac:dyDescent="0.2">
      <c r="A3799" s="157" t="s">
        <v>1302</v>
      </c>
      <c r="B3799" s="175" t="s">
        <v>1317</v>
      </c>
      <c r="C3799" s="138" t="s">
        <v>502</v>
      </c>
      <c r="D3799" s="10">
        <f>D3800+D3801+D3802+D3803+D3804</f>
        <v>0</v>
      </c>
      <c r="E3799" s="10">
        <f>E3800+E3801+E3802+E3803+E3804</f>
        <v>0</v>
      </c>
      <c r="F3799" s="10">
        <f>F3800+F3801+F3802+F3803+F3804</f>
        <v>0</v>
      </c>
      <c r="G3799" s="10">
        <f>G3800+G3801+G3802+G3803+G3804</f>
        <v>0</v>
      </c>
      <c r="H3799" s="10">
        <f>H3800+H3801+H3802+H3803+H3804</f>
        <v>0</v>
      </c>
      <c r="I3799" s="24"/>
    </row>
    <row r="3800" spans="1:9" s="30" customFormat="1" ht="12.75" x14ac:dyDescent="0.2">
      <c r="A3800" s="158"/>
      <c r="B3800" s="176"/>
      <c r="C3800" s="138" t="s">
        <v>503</v>
      </c>
      <c r="D3800" s="138">
        <f>E3800+F3800+G3800+H3800</f>
        <v>0</v>
      </c>
      <c r="E3800" s="113">
        <v>0</v>
      </c>
      <c r="F3800" s="110">
        <v>0</v>
      </c>
      <c r="G3800" s="113">
        <v>0</v>
      </c>
      <c r="H3800" s="113">
        <v>0</v>
      </c>
      <c r="I3800" s="24"/>
    </row>
    <row r="3801" spans="1:9" s="30" customFormat="1" ht="12.75" x14ac:dyDescent="0.2">
      <c r="A3801" s="158"/>
      <c r="B3801" s="176"/>
      <c r="C3801" s="138" t="s">
        <v>504</v>
      </c>
      <c r="D3801" s="138">
        <f>E3801+F3801+G3801+H3801</f>
        <v>0</v>
      </c>
      <c r="E3801" s="113">
        <v>0</v>
      </c>
      <c r="F3801" s="110">
        <v>0</v>
      </c>
      <c r="G3801" s="113">
        <v>0</v>
      </c>
      <c r="H3801" s="113">
        <v>0</v>
      </c>
      <c r="I3801" s="24"/>
    </row>
    <row r="3802" spans="1:9" s="30" customFormat="1" ht="12.75" x14ac:dyDescent="0.2">
      <c r="A3802" s="158"/>
      <c r="B3802" s="176"/>
      <c r="C3802" s="138" t="s">
        <v>505</v>
      </c>
      <c r="D3802" s="138">
        <f>E3802+F3802+G3802+H3802</f>
        <v>0</v>
      </c>
      <c r="E3802" s="113">
        <v>0</v>
      </c>
      <c r="F3802" s="110">
        <v>0</v>
      </c>
      <c r="G3802" s="113">
        <v>0</v>
      </c>
      <c r="H3802" s="113">
        <v>0</v>
      </c>
      <c r="I3802" s="24"/>
    </row>
    <row r="3803" spans="1:9" s="30" customFormat="1" ht="12.75" x14ac:dyDescent="0.2">
      <c r="A3803" s="158"/>
      <c r="B3803" s="176"/>
      <c r="C3803" s="138" t="s">
        <v>506</v>
      </c>
      <c r="D3803" s="138">
        <f>E3803+F3803+G3803+H3803</f>
        <v>0</v>
      </c>
      <c r="E3803" s="113">
        <v>0</v>
      </c>
      <c r="F3803" s="110">
        <v>0</v>
      </c>
      <c r="G3803" s="113">
        <v>0</v>
      </c>
      <c r="H3803" s="113">
        <v>0</v>
      </c>
      <c r="I3803" s="24"/>
    </row>
    <row r="3804" spans="1:9" s="30" customFormat="1" ht="12.75" x14ac:dyDescent="0.2">
      <c r="A3804" s="159"/>
      <c r="B3804" s="176"/>
      <c r="C3804" s="138" t="s">
        <v>507</v>
      </c>
      <c r="D3804" s="138">
        <f>E3804+F3804+G3804+H3804</f>
        <v>0</v>
      </c>
      <c r="E3804" s="113">
        <v>0</v>
      </c>
      <c r="F3804" s="138">
        <v>0</v>
      </c>
      <c r="G3804" s="113">
        <v>0</v>
      </c>
      <c r="H3804" s="113">
        <v>0</v>
      </c>
      <c r="I3804" s="24"/>
    </row>
    <row r="3805" spans="1:9" s="30" customFormat="1" ht="12.75" x14ac:dyDescent="0.2">
      <c r="A3805" s="157" t="s">
        <v>1303</v>
      </c>
      <c r="B3805" s="175" t="s">
        <v>1318</v>
      </c>
      <c r="C3805" s="138" t="s">
        <v>502</v>
      </c>
      <c r="D3805" s="10">
        <f>D3806+D3807+D3808+D3809+D3810</f>
        <v>0</v>
      </c>
      <c r="E3805" s="10">
        <f>E3806+E3807+E3808+E3809+E3810</f>
        <v>0</v>
      </c>
      <c r="F3805" s="10">
        <f>F3806+F3807+F3808+F3809+F3810</f>
        <v>0</v>
      </c>
      <c r="G3805" s="10">
        <f>G3806+G3807+G3808+G3809+G3810</f>
        <v>0</v>
      </c>
      <c r="H3805" s="10">
        <f>H3806+H3807+H3808+H3809+H3810</f>
        <v>0</v>
      </c>
      <c r="I3805" s="24"/>
    </row>
    <row r="3806" spans="1:9" s="30" customFormat="1" ht="12.75" x14ac:dyDescent="0.2">
      <c r="A3806" s="158"/>
      <c r="B3806" s="176"/>
      <c r="C3806" s="138" t="s">
        <v>503</v>
      </c>
      <c r="D3806" s="138">
        <f>E3806+F3806+G3806+H3806</f>
        <v>0</v>
      </c>
      <c r="E3806" s="113">
        <v>0</v>
      </c>
      <c r="F3806" s="110">
        <v>0</v>
      </c>
      <c r="G3806" s="113">
        <v>0</v>
      </c>
      <c r="H3806" s="113">
        <v>0</v>
      </c>
      <c r="I3806" s="24"/>
    </row>
    <row r="3807" spans="1:9" s="30" customFormat="1" ht="12.75" x14ac:dyDescent="0.2">
      <c r="A3807" s="158"/>
      <c r="B3807" s="176"/>
      <c r="C3807" s="138" t="s">
        <v>504</v>
      </c>
      <c r="D3807" s="138">
        <f>E3807+F3807+G3807+H3807</f>
        <v>0</v>
      </c>
      <c r="E3807" s="113">
        <v>0</v>
      </c>
      <c r="F3807" s="110">
        <v>0</v>
      </c>
      <c r="G3807" s="113">
        <v>0</v>
      </c>
      <c r="H3807" s="113">
        <v>0</v>
      </c>
      <c r="I3807" s="24"/>
    </row>
    <row r="3808" spans="1:9" s="30" customFormat="1" ht="12.75" x14ac:dyDescent="0.2">
      <c r="A3808" s="158"/>
      <c r="B3808" s="176"/>
      <c r="C3808" s="138" t="s">
        <v>505</v>
      </c>
      <c r="D3808" s="138">
        <f>E3808+F3808+G3808+H3808</f>
        <v>0</v>
      </c>
      <c r="E3808" s="113">
        <v>0</v>
      </c>
      <c r="F3808" s="110">
        <v>0</v>
      </c>
      <c r="G3808" s="113">
        <v>0</v>
      </c>
      <c r="H3808" s="113">
        <v>0</v>
      </c>
      <c r="I3808" s="24"/>
    </row>
    <row r="3809" spans="1:9" s="30" customFormat="1" ht="12.75" x14ac:dyDescent="0.2">
      <c r="A3809" s="158"/>
      <c r="B3809" s="176"/>
      <c r="C3809" s="138" t="s">
        <v>506</v>
      </c>
      <c r="D3809" s="138">
        <f>E3809+F3809+G3809+H3809</f>
        <v>0</v>
      </c>
      <c r="E3809" s="113">
        <v>0</v>
      </c>
      <c r="F3809" s="110">
        <v>0</v>
      </c>
      <c r="G3809" s="113">
        <v>0</v>
      </c>
      <c r="H3809" s="113">
        <v>0</v>
      </c>
      <c r="I3809" s="24"/>
    </row>
    <row r="3810" spans="1:9" s="30" customFormat="1" ht="12.75" x14ac:dyDescent="0.2">
      <c r="A3810" s="159"/>
      <c r="B3810" s="176"/>
      <c r="C3810" s="138" t="s">
        <v>507</v>
      </c>
      <c r="D3810" s="138">
        <f>E3810+F3810+G3810+H3810</f>
        <v>0</v>
      </c>
      <c r="E3810" s="113">
        <v>0</v>
      </c>
      <c r="F3810" s="138">
        <v>0</v>
      </c>
      <c r="G3810" s="113">
        <v>0</v>
      </c>
      <c r="H3810" s="113">
        <v>0</v>
      </c>
      <c r="I3810" s="24"/>
    </row>
    <row r="3811" spans="1:9" s="30" customFormat="1" ht="12.75" x14ac:dyDescent="0.2">
      <c r="A3811" s="157" t="s">
        <v>1304</v>
      </c>
      <c r="B3811" s="175" t="s">
        <v>1319</v>
      </c>
      <c r="C3811" s="138" t="s">
        <v>502</v>
      </c>
      <c r="D3811" s="10">
        <f>D3812+D3813+D3814+D3815+D3816</f>
        <v>0</v>
      </c>
      <c r="E3811" s="10">
        <f>E3812+E3813+E3814+E3815+E3816</f>
        <v>0</v>
      </c>
      <c r="F3811" s="10">
        <f>F3812+F3813+F3814+F3815+F3816</f>
        <v>0</v>
      </c>
      <c r="G3811" s="10">
        <f>G3812+G3813+G3814+G3815+G3816</f>
        <v>0</v>
      </c>
      <c r="H3811" s="10">
        <f>H3812+H3813+H3814+H3815+H3816</f>
        <v>0</v>
      </c>
      <c r="I3811" s="24"/>
    </row>
    <row r="3812" spans="1:9" s="30" customFormat="1" ht="12.75" x14ac:dyDescent="0.2">
      <c r="A3812" s="158"/>
      <c r="B3812" s="176"/>
      <c r="C3812" s="138" t="s">
        <v>503</v>
      </c>
      <c r="D3812" s="138">
        <f>E3812+F3812+G3812+H3812</f>
        <v>0</v>
      </c>
      <c r="E3812" s="113">
        <v>0</v>
      </c>
      <c r="F3812" s="110">
        <v>0</v>
      </c>
      <c r="G3812" s="113">
        <v>0</v>
      </c>
      <c r="H3812" s="113">
        <v>0</v>
      </c>
      <c r="I3812" s="24"/>
    </row>
    <row r="3813" spans="1:9" s="30" customFormat="1" ht="12.75" x14ac:dyDescent="0.2">
      <c r="A3813" s="158"/>
      <c r="B3813" s="176"/>
      <c r="C3813" s="138" t="s">
        <v>504</v>
      </c>
      <c r="D3813" s="138">
        <f>E3813+F3813+G3813+H3813</f>
        <v>0</v>
      </c>
      <c r="E3813" s="113">
        <v>0</v>
      </c>
      <c r="F3813" s="110">
        <v>0</v>
      </c>
      <c r="G3813" s="113">
        <v>0</v>
      </c>
      <c r="H3813" s="113">
        <v>0</v>
      </c>
      <c r="I3813" s="24"/>
    </row>
    <row r="3814" spans="1:9" s="30" customFormat="1" ht="12.75" x14ac:dyDescent="0.2">
      <c r="A3814" s="158"/>
      <c r="B3814" s="176"/>
      <c r="C3814" s="138" t="s">
        <v>505</v>
      </c>
      <c r="D3814" s="138">
        <f>E3814+F3814+G3814+H3814</f>
        <v>0</v>
      </c>
      <c r="E3814" s="113">
        <v>0</v>
      </c>
      <c r="F3814" s="110">
        <v>0</v>
      </c>
      <c r="G3814" s="113">
        <v>0</v>
      </c>
      <c r="H3814" s="113">
        <v>0</v>
      </c>
      <c r="I3814" s="24"/>
    </row>
    <row r="3815" spans="1:9" s="30" customFormat="1" ht="12.75" x14ac:dyDescent="0.2">
      <c r="A3815" s="158"/>
      <c r="B3815" s="176"/>
      <c r="C3815" s="138" t="s">
        <v>506</v>
      </c>
      <c r="D3815" s="138">
        <f>E3815+F3815+G3815+H3815</f>
        <v>0</v>
      </c>
      <c r="E3815" s="113">
        <v>0</v>
      </c>
      <c r="F3815" s="110">
        <v>0</v>
      </c>
      <c r="G3815" s="113">
        <v>0</v>
      </c>
      <c r="H3815" s="113">
        <v>0</v>
      </c>
      <c r="I3815" s="24"/>
    </row>
    <row r="3816" spans="1:9" s="30" customFormat="1" ht="12.75" x14ac:dyDescent="0.2">
      <c r="A3816" s="159"/>
      <c r="B3816" s="176"/>
      <c r="C3816" s="138" t="s">
        <v>507</v>
      </c>
      <c r="D3816" s="138">
        <f>E3816+F3816+G3816+H3816</f>
        <v>0</v>
      </c>
      <c r="E3816" s="113">
        <v>0</v>
      </c>
      <c r="F3816" s="138">
        <v>0</v>
      </c>
      <c r="G3816" s="113">
        <v>0</v>
      </c>
      <c r="H3816" s="113">
        <v>0</v>
      </c>
      <c r="I3816" s="24"/>
    </row>
    <row r="3817" spans="1:9" s="30" customFormat="1" ht="12.75" x14ac:dyDescent="0.2">
      <c r="A3817" s="157" t="s">
        <v>1305</v>
      </c>
      <c r="B3817" s="175" t="s">
        <v>1320</v>
      </c>
      <c r="C3817" s="138" t="s">
        <v>502</v>
      </c>
      <c r="D3817" s="10">
        <f>D3818+D3819+D3820+D3821+D3822</f>
        <v>0</v>
      </c>
      <c r="E3817" s="10">
        <f>E3818+E3819+E3820+E3821+E3822</f>
        <v>0</v>
      </c>
      <c r="F3817" s="10">
        <f>F3818+F3819+F3820+F3821+F3822</f>
        <v>0</v>
      </c>
      <c r="G3817" s="10">
        <f>G3818+G3819+G3820+G3821+G3822</f>
        <v>0</v>
      </c>
      <c r="H3817" s="10">
        <f>H3818+H3819+H3820+H3821+H3822</f>
        <v>0</v>
      </c>
      <c r="I3817" s="24"/>
    </row>
    <row r="3818" spans="1:9" s="30" customFormat="1" ht="12.75" x14ac:dyDescent="0.2">
      <c r="A3818" s="158"/>
      <c r="B3818" s="176"/>
      <c r="C3818" s="138" t="s">
        <v>503</v>
      </c>
      <c r="D3818" s="138">
        <f>E3818+F3818+G3818+H3818</f>
        <v>0</v>
      </c>
      <c r="E3818" s="113">
        <v>0</v>
      </c>
      <c r="F3818" s="110">
        <v>0</v>
      </c>
      <c r="G3818" s="113">
        <v>0</v>
      </c>
      <c r="H3818" s="113">
        <v>0</v>
      </c>
      <c r="I3818" s="24"/>
    </row>
    <row r="3819" spans="1:9" s="30" customFormat="1" ht="12.75" x14ac:dyDescent="0.2">
      <c r="A3819" s="158"/>
      <c r="B3819" s="176"/>
      <c r="C3819" s="138" t="s">
        <v>504</v>
      </c>
      <c r="D3819" s="138">
        <f>E3819+F3819+G3819+H3819</f>
        <v>0</v>
      </c>
      <c r="E3819" s="113">
        <v>0</v>
      </c>
      <c r="F3819" s="110">
        <v>0</v>
      </c>
      <c r="G3819" s="113">
        <v>0</v>
      </c>
      <c r="H3819" s="113">
        <v>0</v>
      </c>
      <c r="I3819" s="24"/>
    </row>
    <row r="3820" spans="1:9" s="30" customFormat="1" ht="12.75" x14ac:dyDescent="0.2">
      <c r="A3820" s="158"/>
      <c r="B3820" s="176"/>
      <c r="C3820" s="138" t="s">
        <v>505</v>
      </c>
      <c r="D3820" s="138">
        <f>E3820+F3820+G3820+H3820</f>
        <v>0</v>
      </c>
      <c r="E3820" s="113">
        <v>0</v>
      </c>
      <c r="F3820" s="110">
        <v>0</v>
      </c>
      <c r="G3820" s="113">
        <v>0</v>
      </c>
      <c r="H3820" s="113">
        <v>0</v>
      </c>
      <c r="I3820" s="24"/>
    </row>
    <row r="3821" spans="1:9" s="30" customFormat="1" ht="12.75" x14ac:dyDescent="0.2">
      <c r="A3821" s="158"/>
      <c r="B3821" s="176"/>
      <c r="C3821" s="138" t="s">
        <v>506</v>
      </c>
      <c r="D3821" s="138">
        <f>E3821+F3821+G3821+H3821</f>
        <v>0</v>
      </c>
      <c r="E3821" s="113">
        <v>0</v>
      </c>
      <c r="F3821" s="110">
        <v>0</v>
      </c>
      <c r="G3821" s="113">
        <v>0</v>
      </c>
      <c r="H3821" s="113">
        <v>0</v>
      </c>
      <c r="I3821" s="24"/>
    </row>
    <row r="3822" spans="1:9" s="30" customFormat="1" ht="12.75" x14ac:dyDescent="0.2">
      <c r="A3822" s="159"/>
      <c r="B3822" s="176"/>
      <c r="C3822" s="138" t="s">
        <v>507</v>
      </c>
      <c r="D3822" s="138">
        <f>E3822+F3822+G3822+H3822</f>
        <v>0</v>
      </c>
      <c r="E3822" s="113">
        <v>0</v>
      </c>
      <c r="F3822" s="138">
        <v>0</v>
      </c>
      <c r="G3822" s="113">
        <v>0</v>
      </c>
      <c r="H3822" s="113">
        <v>0</v>
      </c>
      <c r="I3822" s="24"/>
    </row>
    <row r="3823" spans="1:9" s="30" customFormat="1" ht="12.75" x14ac:dyDescent="0.2">
      <c r="A3823" s="157" t="s">
        <v>1306</v>
      </c>
      <c r="B3823" s="175" t="s">
        <v>1321</v>
      </c>
      <c r="C3823" s="138" t="s">
        <v>502</v>
      </c>
      <c r="D3823" s="10">
        <f>D3824+D3825+D3826+D3827+D3828</f>
        <v>0</v>
      </c>
      <c r="E3823" s="10">
        <f>E3824+E3825+E3826+E3827+E3828</f>
        <v>0</v>
      </c>
      <c r="F3823" s="10">
        <f>F3824+F3825+F3826+F3827+F3828</f>
        <v>0</v>
      </c>
      <c r="G3823" s="10">
        <f>G3824+G3825+G3826+G3827+G3828</f>
        <v>0</v>
      </c>
      <c r="H3823" s="10">
        <f>H3824+H3825+H3826+H3827+H3828</f>
        <v>0</v>
      </c>
      <c r="I3823" s="24"/>
    </row>
    <row r="3824" spans="1:9" s="30" customFormat="1" ht="12.75" x14ac:dyDescent="0.2">
      <c r="A3824" s="158"/>
      <c r="B3824" s="176"/>
      <c r="C3824" s="138" t="s">
        <v>503</v>
      </c>
      <c r="D3824" s="138">
        <f>E3824+F3824+G3824+H3824</f>
        <v>0</v>
      </c>
      <c r="E3824" s="113">
        <v>0</v>
      </c>
      <c r="F3824" s="110">
        <v>0</v>
      </c>
      <c r="G3824" s="113">
        <v>0</v>
      </c>
      <c r="H3824" s="113">
        <v>0</v>
      </c>
      <c r="I3824" s="24"/>
    </row>
    <row r="3825" spans="1:9" s="30" customFormat="1" ht="12.75" x14ac:dyDescent="0.2">
      <c r="A3825" s="158"/>
      <c r="B3825" s="176"/>
      <c r="C3825" s="138" t="s">
        <v>504</v>
      </c>
      <c r="D3825" s="138">
        <f>E3825+F3825+G3825+H3825</f>
        <v>0</v>
      </c>
      <c r="E3825" s="113">
        <v>0</v>
      </c>
      <c r="F3825" s="110">
        <v>0</v>
      </c>
      <c r="G3825" s="113">
        <v>0</v>
      </c>
      <c r="H3825" s="113">
        <v>0</v>
      </c>
      <c r="I3825" s="24"/>
    </row>
    <row r="3826" spans="1:9" s="30" customFormat="1" ht="12.75" x14ac:dyDescent="0.2">
      <c r="A3826" s="158"/>
      <c r="B3826" s="176"/>
      <c r="C3826" s="138" t="s">
        <v>505</v>
      </c>
      <c r="D3826" s="138">
        <f>E3826+F3826+G3826+H3826</f>
        <v>0</v>
      </c>
      <c r="E3826" s="113">
        <v>0</v>
      </c>
      <c r="F3826" s="110">
        <v>0</v>
      </c>
      <c r="G3826" s="113">
        <v>0</v>
      </c>
      <c r="H3826" s="113">
        <v>0</v>
      </c>
      <c r="I3826" s="24"/>
    </row>
    <row r="3827" spans="1:9" s="30" customFormat="1" ht="12.75" x14ac:dyDescent="0.2">
      <c r="A3827" s="158"/>
      <c r="B3827" s="176"/>
      <c r="C3827" s="138" t="s">
        <v>506</v>
      </c>
      <c r="D3827" s="138">
        <f>E3827+F3827+G3827+H3827</f>
        <v>0</v>
      </c>
      <c r="E3827" s="113">
        <v>0</v>
      </c>
      <c r="F3827" s="110">
        <v>0</v>
      </c>
      <c r="G3827" s="113">
        <v>0</v>
      </c>
      <c r="H3827" s="113">
        <v>0</v>
      </c>
      <c r="I3827" s="24"/>
    </row>
    <row r="3828" spans="1:9" s="30" customFormat="1" ht="12.75" x14ac:dyDescent="0.2">
      <c r="A3828" s="159"/>
      <c r="B3828" s="176"/>
      <c r="C3828" s="138" t="s">
        <v>507</v>
      </c>
      <c r="D3828" s="138">
        <f>E3828+F3828+G3828+H3828</f>
        <v>0</v>
      </c>
      <c r="E3828" s="113">
        <v>0</v>
      </c>
      <c r="F3828" s="138">
        <v>0</v>
      </c>
      <c r="G3828" s="113">
        <v>0</v>
      </c>
      <c r="H3828" s="113">
        <v>0</v>
      </c>
      <c r="I3828" s="24"/>
    </row>
    <row r="3829" spans="1:9" s="30" customFormat="1" ht="12.75" x14ac:dyDescent="0.2">
      <c r="A3829" s="157" t="s">
        <v>1307</v>
      </c>
      <c r="B3829" s="175" t="s">
        <v>1322</v>
      </c>
      <c r="C3829" s="138" t="s">
        <v>502</v>
      </c>
      <c r="D3829" s="10">
        <f>D3830+D3831+D3832+D3833+D3834</f>
        <v>0</v>
      </c>
      <c r="E3829" s="10">
        <f>E3830+E3831+E3832+E3833+E3834</f>
        <v>0</v>
      </c>
      <c r="F3829" s="10">
        <f>F3830+F3831+F3832+F3833+F3834</f>
        <v>0</v>
      </c>
      <c r="G3829" s="10">
        <f>G3830+G3831+G3832+G3833+G3834</f>
        <v>0</v>
      </c>
      <c r="H3829" s="10">
        <f>H3830+H3831+H3832+H3833+H3834</f>
        <v>0</v>
      </c>
      <c r="I3829" s="24"/>
    </row>
    <row r="3830" spans="1:9" s="30" customFormat="1" ht="12.75" x14ac:dyDescent="0.2">
      <c r="A3830" s="158"/>
      <c r="B3830" s="176"/>
      <c r="C3830" s="138" t="s">
        <v>503</v>
      </c>
      <c r="D3830" s="138">
        <f>E3830+F3830+G3830+H3830</f>
        <v>0</v>
      </c>
      <c r="E3830" s="113">
        <v>0</v>
      </c>
      <c r="F3830" s="110">
        <v>0</v>
      </c>
      <c r="G3830" s="113">
        <v>0</v>
      </c>
      <c r="H3830" s="113">
        <v>0</v>
      </c>
      <c r="I3830" s="24"/>
    </row>
    <row r="3831" spans="1:9" s="30" customFormat="1" ht="12.75" x14ac:dyDescent="0.2">
      <c r="A3831" s="158"/>
      <c r="B3831" s="176"/>
      <c r="C3831" s="138" t="s">
        <v>504</v>
      </c>
      <c r="D3831" s="138">
        <f>E3831+F3831+G3831+H3831</f>
        <v>0</v>
      </c>
      <c r="E3831" s="113">
        <v>0</v>
      </c>
      <c r="F3831" s="110">
        <v>0</v>
      </c>
      <c r="G3831" s="113">
        <v>0</v>
      </c>
      <c r="H3831" s="113">
        <v>0</v>
      </c>
      <c r="I3831" s="24"/>
    </row>
    <row r="3832" spans="1:9" s="30" customFormat="1" ht="12.75" x14ac:dyDescent="0.2">
      <c r="A3832" s="158"/>
      <c r="B3832" s="176"/>
      <c r="C3832" s="138" t="s">
        <v>505</v>
      </c>
      <c r="D3832" s="138">
        <f>E3832+F3832+G3832+H3832</f>
        <v>0</v>
      </c>
      <c r="E3832" s="113">
        <v>0</v>
      </c>
      <c r="F3832" s="110">
        <v>0</v>
      </c>
      <c r="G3832" s="113">
        <v>0</v>
      </c>
      <c r="H3832" s="113">
        <v>0</v>
      </c>
      <c r="I3832" s="24"/>
    </row>
    <row r="3833" spans="1:9" s="30" customFormat="1" ht="12.75" x14ac:dyDescent="0.2">
      <c r="A3833" s="158"/>
      <c r="B3833" s="176"/>
      <c r="C3833" s="138" t="s">
        <v>506</v>
      </c>
      <c r="D3833" s="138">
        <f>E3833+F3833+G3833+H3833</f>
        <v>0</v>
      </c>
      <c r="E3833" s="113">
        <v>0</v>
      </c>
      <c r="F3833" s="110">
        <v>0</v>
      </c>
      <c r="G3833" s="113">
        <v>0</v>
      </c>
      <c r="H3833" s="113">
        <v>0</v>
      </c>
      <c r="I3833" s="24"/>
    </row>
    <row r="3834" spans="1:9" s="30" customFormat="1" ht="12.75" x14ac:dyDescent="0.2">
      <c r="A3834" s="159"/>
      <c r="B3834" s="176"/>
      <c r="C3834" s="138" t="s">
        <v>507</v>
      </c>
      <c r="D3834" s="138">
        <f>E3834+F3834+G3834+H3834</f>
        <v>0</v>
      </c>
      <c r="E3834" s="113">
        <v>0</v>
      </c>
      <c r="F3834" s="138">
        <v>0</v>
      </c>
      <c r="G3834" s="113">
        <v>0</v>
      </c>
      <c r="H3834" s="113">
        <v>0</v>
      </c>
      <c r="I3834" s="24"/>
    </row>
    <row r="3835" spans="1:9" s="30" customFormat="1" ht="12.75" x14ac:dyDescent="0.2">
      <c r="A3835" s="157" t="s">
        <v>1308</v>
      </c>
      <c r="B3835" s="175" t="s">
        <v>1323</v>
      </c>
      <c r="C3835" s="138" t="s">
        <v>502</v>
      </c>
      <c r="D3835" s="10">
        <f>D3836+D3837+D3838+D3839+D3840</f>
        <v>0</v>
      </c>
      <c r="E3835" s="10">
        <f>E3836+E3837+E3838+E3839+E3840</f>
        <v>0</v>
      </c>
      <c r="F3835" s="10">
        <f>F3836+F3837+F3838+F3839+F3840</f>
        <v>0</v>
      </c>
      <c r="G3835" s="10">
        <f>G3836+G3837+G3838+G3839+G3840</f>
        <v>0</v>
      </c>
      <c r="H3835" s="10">
        <f>H3836+H3837+H3838+H3839+H3840</f>
        <v>0</v>
      </c>
      <c r="I3835" s="24"/>
    </row>
    <row r="3836" spans="1:9" s="30" customFormat="1" ht="12.75" x14ac:dyDescent="0.2">
      <c r="A3836" s="158"/>
      <c r="B3836" s="176"/>
      <c r="C3836" s="138" t="s">
        <v>503</v>
      </c>
      <c r="D3836" s="138">
        <f>E3836+F3836+G3836+H3836</f>
        <v>0</v>
      </c>
      <c r="E3836" s="113">
        <v>0</v>
      </c>
      <c r="F3836" s="110">
        <v>0</v>
      </c>
      <c r="G3836" s="113">
        <v>0</v>
      </c>
      <c r="H3836" s="113">
        <v>0</v>
      </c>
      <c r="I3836" s="24"/>
    </row>
    <row r="3837" spans="1:9" s="30" customFormat="1" ht="12.75" x14ac:dyDescent="0.2">
      <c r="A3837" s="158"/>
      <c r="B3837" s="176"/>
      <c r="C3837" s="138" t="s">
        <v>504</v>
      </c>
      <c r="D3837" s="138">
        <f>E3837+F3837+G3837+H3837</f>
        <v>0</v>
      </c>
      <c r="E3837" s="113">
        <v>0</v>
      </c>
      <c r="F3837" s="110">
        <v>0</v>
      </c>
      <c r="G3837" s="113">
        <v>0</v>
      </c>
      <c r="H3837" s="113">
        <v>0</v>
      </c>
      <c r="I3837" s="24"/>
    </row>
    <row r="3838" spans="1:9" s="30" customFormat="1" ht="12.75" x14ac:dyDescent="0.2">
      <c r="A3838" s="158"/>
      <c r="B3838" s="176"/>
      <c r="C3838" s="138" t="s">
        <v>505</v>
      </c>
      <c r="D3838" s="138">
        <f>E3838+F3838+G3838+H3838</f>
        <v>0</v>
      </c>
      <c r="E3838" s="113">
        <v>0</v>
      </c>
      <c r="F3838" s="110">
        <v>0</v>
      </c>
      <c r="G3838" s="113">
        <v>0</v>
      </c>
      <c r="H3838" s="113">
        <v>0</v>
      </c>
      <c r="I3838" s="24"/>
    </row>
    <row r="3839" spans="1:9" s="30" customFormat="1" ht="12.75" x14ac:dyDescent="0.2">
      <c r="A3839" s="158"/>
      <c r="B3839" s="176"/>
      <c r="C3839" s="138" t="s">
        <v>506</v>
      </c>
      <c r="D3839" s="138">
        <f>E3839+F3839+G3839+H3839</f>
        <v>0</v>
      </c>
      <c r="E3839" s="113">
        <v>0</v>
      </c>
      <c r="F3839" s="110">
        <v>0</v>
      </c>
      <c r="G3839" s="113">
        <v>0</v>
      </c>
      <c r="H3839" s="113">
        <v>0</v>
      </c>
      <c r="I3839" s="24"/>
    </row>
    <row r="3840" spans="1:9" s="30" customFormat="1" ht="12.75" x14ac:dyDescent="0.2">
      <c r="A3840" s="159"/>
      <c r="B3840" s="176"/>
      <c r="C3840" s="138" t="s">
        <v>507</v>
      </c>
      <c r="D3840" s="138">
        <f>E3840+F3840+G3840+H3840</f>
        <v>0</v>
      </c>
      <c r="E3840" s="113">
        <v>0</v>
      </c>
      <c r="F3840" s="138">
        <v>0</v>
      </c>
      <c r="G3840" s="113">
        <v>0</v>
      </c>
      <c r="H3840" s="113">
        <v>0</v>
      </c>
      <c r="I3840" s="24"/>
    </row>
    <row r="3841" spans="1:9" s="30" customFormat="1" ht="12.75" x14ac:dyDescent="0.2">
      <c r="A3841" s="157" t="s">
        <v>1549</v>
      </c>
      <c r="B3841" s="160" t="s">
        <v>1588</v>
      </c>
      <c r="C3841" s="138" t="s">
        <v>502</v>
      </c>
      <c r="D3841" s="10">
        <f>D3842+D3843+D3844+D3845+D3846</f>
        <v>474.01</v>
      </c>
      <c r="E3841" s="10">
        <f>E3842+E3843+E3844+E3845+E3846</f>
        <v>0</v>
      </c>
      <c r="F3841" s="10">
        <f>F3842+F3843+F3844+F3845+F3846</f>
        <v>474.01</v>
      </c>
      <c r="G3841" s="10">
        <f>G3842+G3843+G3844+G3845+G3846</f>
        <v>0</v>
      </c>
      <c r="H3841" s="10">
        <f>H3842+H3843+H3844+H3845+H3846</f>
        <v>0</v>
      </c>
      <c r="I3841" s="24"/>
    </row>
    <row r="3842" spans="1:9" s="30" customFormat="1" ht="12.75" x14ac:dyDescent="0.2">
      <c r="A3842" s="158"/>
      <c r="B3842" s="160"/>
      <c r="C3842" s="138" t="s">
        <v>503</v>
      </c>
      <c r="D3842" s="138">
        <f>E3842+F3842+G3842+H3842</f>
        <v>0</v>
      </c>
      <c r="E3842" s="113">
        <v>0</v>
      </c>
      <c r="F3842" s="110">
        <v>0</v>
      </c>
      <c r="G3842" s="113">
        <v>0</v>
      </c>
      <c r="H3842" s="113">
        <v>0</v>
      </c>
      <c r="I3842" s="24"/>
    </row>
    <row r="3843" spans="1:9" s="30" customFormat="1" ht="12.75" x14ac:dyDescent="0.2">
      <c r="A3843" s="158"/>
      <c r="B3843" s="160"/>
      <c r="C3843" s="138" t="s">
        <v>504</v>
      </c>
      <c r="D3843" s="138">
        <f>E3843+F3843+G3843+H3843</f>
        <v>0</v>
      </c>
      <c r="E3843" s="113">
        <v>0</v>
      </c>
      <c r="F3843" s="110">
        <v>0</v>
      </c>
      <c r="G3843" s="113">
        <v>0</v>
      </c>
      <c r="H3843" s="113">
        <v>0</v>
      </c>
      <c r="I3843" s="24"/>
    </row>
    <row r="3844" spans="1:9" s="30" customFormat="1" ht="12.75" x14ac:dyDescent="0.2">
      <c r="A3844" s="158"/>
      <c r="B3844" s="160"/>
      <c r="C3844" s="138" t="s">
        <v>505</v>
      </c>
      <c r="D3844" s="138">
        <f>E3844+F3844+G3844+H3844</f>
        <v>474.01</v>
      </c>
      <c r="E3844" s="113">
        <v>0</v>
      </c>
      <c r="F3844" s="110">
        <v>474.01</v>
      </c>
      <c r="G3844" s="113">
        <v>0</v>
      </c>
      <c r="H3844" s="113">
        <v>0</v>
      </c>
      <c r="I3844" s="24"/>
    </row>
    <row r="3845" spans="1:9" s="30" customFormat="1" ht="12.75" x14ac:dyDescent="0.2">
      <c r="A3845" s="158"/>
      <c r="B3845" s="160"/>
      <c r="C3845" s="138" t="s">
        <v>506</v>
      </c>
      <c r="D3845" s="138">
        <f>E3845+F3845+G3845+H3845</f>
        <v>0</v>
      </c>
      <c r="E3845" s="113">
        <v>0</v>
      </c>
      <c r="F3845" s="110">
        <v>0</v>
      </c>
      <c r="G3845" s="113">
        <v>0</v>
      </c>
      <c r="H3845" s="113">
        <v>0</v>
      </c>
      <c r="I3845" s="24"/>
    </row>
    <row r="3846" spans="1:9" s="30" customFormat="1" ht="12.75" x14ac:dyDescent="0.2">
      <c r="A3846" s="159"/>
      <c r="B3846" s="160"/>
      <c r="C3846" s="138" t="s">
        <v>507</v>
      </c>
      <c r="D3846" s="138">
        <f>E3846+F3846+G3846+H3846</f>
        <v>0</v>
      </c>
      <c r="E3846" s="113">
        <v>0</v>
      </c>
      <c r="F3846" s="138">
        <v>0</v>
      </c>
      <c r="G3846" s="113">
        <v>0</v>
      </c>
      <c r="H3846" s="113">
        <v>0</v>
      </c>
      <c r="I3846" s="24"/>
    </row>
    <row r="3847" spans="1:9" s="30" customFormat="1" ht="12.75" x14ac:dyDescent="0.2">
      <c r="A3847" s="157" t="s">
        <v>1550</v>
      </c>
      <c r="B3847" s="160" t="s">
        <v>1589</v>
      </c>
      <c r="C3847" s="138" t="s">
        <v>502</v>
      </c>
      <c r="D3847" s="10">
        <f>D3848+D3849+D3850+D3851+D3852</f>
        <v>246.85</v>
      </c>
      <c r="E3847" s="10">
        <f>E3848+E3849+E3850+E3851+E3852</f>
        <v>0</v>
      </c>
      <c r="F3847" s="10">
        <f>F3848+F3849+F3850+F3851+F3852</f>
        <v>246.85</v>
      </c>
      <c r="G3847" s="10">
        <f>G3848+G3849+G3850+G3851+G3852</f>
        <v>0</v>
      </c>
      <c r="H3847" s="10">
        <f>H3848+H3849+H3850+H3851+H3852</f>
        <v>0</v>
      </c>
      <c r="I3847" s="24"/>
    </row>
    <row r="3848" spans="1:9" s="30" customFormat="1" ht="12.75" x14ac:dyDescent="0.2">
      <c r="A3848" s="158"/>
      <c r="B3848" s="160"/>
      <c r="C3848" s="138" t="s">
        <v>503</v>
      </c>
      <c r="D3848" s="138">
        <f>E3848+F3848+G3848+H3848</f>
        <v>0</v>
      </c>
      <c r="E3848" s="113">
        <v>0</v>
      </c>
      <c r="F3848" s="110">
        <v>0</v>
      </c>
      <c r="G3848" s="113">
        <v>0</v>
      </c>
      <c r="H3848" s="113">
        <v>0</v>
      </c>
      <c r="I3848" s="24"/>
    </row>
    <row r="3849" spans="1:9" s="30" customFormat="1" ht="12.75" x14ac:dyDescent="0.2">
      <c r="A3849" s="158"/>
      <c r="B3849" s="160"/>
      <c r="C3849" s="138" t="s">
        <v>504</v>
      </c>
      <c r="D3849" s="138">
        <f>E3849+F3849+G3849+H3849</f>
        <v>0</v>
      </c>
      <c r="E3849" s="113">
        <v>0</v>
      </c>
      <c r="F3849" s="110">
        <v>0</v>
      </c>
      <c r="G3849" s="113">
        <v>0</v>
      </c>
      <c r="H3849" s="113">
        <v>0</v>
      </c>
      <c r="I3849" s="24"/>
    </row>
    <row r="3850" spans="1:9" s="30" customFormat="1" ht="12.75" x14ac:dyDescent="0.2">
      <c r="A3850" s="158"/>
      <c r="B3850" s="160"/>
      <c r="C3850" s="138" t="s">
        <v>505</v>
      </c>
      <c r="D3850" s="138">
        <f>E3850+F3850+G3850+H3850</f>
        <v>246.85</v>
      </c>
      <c r="E3850" s="113">
        <v>0</v>
      </c>
      <c r="F3850" s="110">
        <v>246.85</v>
      </c>
      <c r="G3850" s="113">
        <v>0</v>
      </c>
      <c r="H3850" s="113">
        <v>0</v>
      </c>
      <c r="I3850" s="24"/>
    </row>
    <row r="3851" spans="1:9" s="30" customFormat="1" ht="12.75" x14ac:dyDescent="0.2">
      <c r="A3851" s="158"/>
      <c r="B3851" s="160"/>
      <c r="C3851" s="138" t="s">
        <v>506</v>
      </c>
      <c r="D3851" s="138">
        <f>E3851+F3851+G3851+H3851</f>
        <v>0</v>
      </c>
      <c r="E3851" s="113">
        <v>0</v>
      </c>
      <c r="F3851" s="110">
        <v>0</v>
      </c>
      <c r="G3851" s="113">
        <v>0</v>
      </c>
      <c r="H3851" s="113">
        <v>0</v>
      </c>
      <c r="I3851" s="24"/>
    </row>
    <row r="3852" spans="1:9" s="30" customFormat="1" ht="12.75" x14ac:dyDescent="0.2">
      <c r="A3852" s="159"/>
      <c r="B3852" s="160"/>
      <c r="C3852" s="138" t="s">
        <v>507</v>
      </c>
      <c r="D3852" s="138">
        <f>E3852+F3852+G3852+H3852</f>
        <v>0</v>
      </c>
      <c r="E3852" s="113">
        <v>0</v>
      </c>
      <c r="F3852" s="138">
        <v>0</v>
      </c>
      <c r="G3852" s="113">
        <v>0</v>
      </c>
      <c r="H3852" s="113">
        <v>0</v>
      </c>
      <c r="I3852" s="24"/>
    </row>
    <row r="3853" spans="1:9" s="30" customFormat="1" ht="44.25" customHeight="1" x14ac:dyDescent="0.2">
      <c r="A3853" s="1">
        <v>2</v>
      </c>
      <c r="B3853" s="167" t="s">
        <v>1502</v>
      </c>
      <c r="C3853" s="167"/>
      <c r="D3853" s="167"/>
      <c r="E3853" s="167"/>
      <c r="F3853" s="167"/>
      <c r="G3853" s="167"/>
      <c r="H3853" s="167"/>
      <c r="I3853" s="24"/>
    </row>
    <row r="3854" spans="1:9" s="30" customFormat="1" ht="12.75" x14ac:dyDescent="0.2">
      <c r="A3854" s="112" t="s">
        <v>497</v>
      </c>
      <c r="B3854" s="139" t="s">
        <v>498</v>
      </c>
      <c r="C3854" s="168" t="s">
        <v>499</v>
      </c>
      <c r="D3854" s="168"/>
      <c r="E3854" s="168"/>
      <c r="F3854" s="168"/>
      <c r="G3854" s="168"/>
      <c r="H3854" s="136"/>
      <c r="I3854" s="24"/>
    </row>
    <row r="3855" spans="1:9" s="30" customFormat="1" ht="12.75" x14ac:dyDescent="0.2">
      <c r="A3855" s="157" t="s">
        <v>1503</v>
      </c>
      <c r="B3855" s="169" t="s">
        <v>1517</v>
      </c>
      <c r="C3855" s="40" t="s">
        <v>502</v>
      </c>
      <c r="D3855" s="40">
        <f>D3861</f>
        <v>500</v>
      </c>
      <c r="E3855" s="40">
        <f t="shared" ref="E3855:H3855" si="1245">E3861</f>
        <v>0</v>
      </c>
      <c r="F3855" s="40">
        <f t="shared" si="1245"/>
        <v>0</v>
      </c>
      <c r="G3855" s="40">
        <f t="shared" si="1245"/>
        <v>0</v>
      </c>
      <c r="H3855" s="40">
        <f t="shared" si="1245"/>
        <v>500</v>
      </c>
      <c r="I3855" s="24"/>
    </row>
    <row r="3856" spans="1:9" s="30" customFormat="1" ht="12.75" x14ac:dyDescent="0.2">
      <c r="A3856" s="158"/>
      <c r="B3856" s="170"/>
      <c r="C3856" s="40" t="s">
        <v>503</v>
      </c>
      <c r="D3856" s="40">
        <f t="shared" ref="D3856:H3860" si="1246">D3862</f>
        <v>0</v>
      </c>
      <c r="E3856" s="40">
        <f t="shared" si="1246"/>
        <v>0</v>
      </c>
      <c r="F3856" s="40">
        <f t="shared" si="1246"/>
        <v>0</v>
      </c>
      <c r="G3856" s="40">
        <f t="shared" si="1246"/>
        <v>0</v>
      </c>
      <c r="H3856" s="40">
        <f t="shared" si="1246"/>
        <v>0</v>
      </c>
      <c r="I3856" s="24"/>
    </row>
    <row r="3857" spans="1:9" s="30" customFormat="1" ht="12.75" x14ac:dyDescent="0.2">
      <c r="A3857" s="158"/>
      <c r="B3857" s="170"/>
      <c r="C3857" s="40" t="s">
        <v>504</v>
      </c>
      <c r="D3857" s="40">
        <f t="shared" si="1246"/>
        <v>0</v>
      </c>
      <c r="E3857" s="40">
        <f t="shared" si="1246"/>
        <v>0</v>
      </c>
      <c r="F3857" s="40">
        <f t="shared" si="1246"/>
        <v>0</v>
      </c>
      <c r="G3857" s="40">
        <f t="shared" si="1246"/>
        <v>0</v>
      </c>
      <c r="H3857" s="40">
        <f t="shared" si="1246"/>
        <v>0</v>
      </c>
      <c r="I3857" s="24"/>
    </row>
    <row r="3858" spans="1:9" s="30" customFormat="1" ht="12.75" x14ac:dyDescent="0.2">
      <c r="A3858" s="158"/>
      <c r="B3858" s="170"/>
      <c r="C3858" s="40" t="s">
        <v>505</v>
      </c>
      <c r="D3858" s="40">
        <f t="shared" si="1246"/>
        <v>500</v>
      </c>
      <c r="E3858" s="40">
        <f t="shared" si="1246"/>
        <v>0</v>
      </c>
      <c r="F3858" s="40">
        <f t="shared" si="1246"/>
        <v>0</v>
      </c>
      <c r="G3858" s="40">
        <f t="shared" si="1246"/>
        <v>0</v>
      </c>
      <c r="H3858" s="40">
        <f t="shared" si="1246"/>
        <v>500</v>
      </c>
      <c r="I3858" s="24"/>
    </row>
    <row r="3859" spans="1:9" s="30" customFormat="1" ht="12.75" x14ac:dyDescent="0.2">
      <c r="A3859" s="158"/>
      <c r="B3859" s="170"/>
      <c r="C3859" s="40" t="s">
        <v>506</v>
      </c>
      <c r="D3859" s="40">
        <f t="shared" si="1246"/>
        <v>0</v>
      </c>
      <c r="E3859" s="40">
        <f t="shared" si="1246"/>
        <v>0</v>
      </c>
      <c r="F3859" s="40">
        <f t="shared" si="1246"/>
        <v>0</v>
      </c>
      <c r="G3859" s="40">
        <f t="shared" si="1246"/>
        <v>0</v>
      </c>
      <c r="H3859" s="40">
        <f t="shared" si="1246"/>
        <v>0</v>
      </c>
      <c r="I3859" s="24"/>
    </row>
    <row r="3860" spans="1:9" s="30" customFormat="1" ht="12.75" x14ac:dyDescent="0.2">
      <c r="A3860" s="159"/>
      <c r="B3860" s="171"/>
      <c r="C3860" s="40" t="s">
        <v>507</v>
      </c>
      <c r="D3860" s="40">
        <f t="shared" si="1246"/>
        <v>0</v>
      </c>
      <c r="E3860" s="40">
        <f t="shared" si="1246"/>
        <v>0</v>
      </c>
      <c r="F3860" s="40">
        <f t="shared" si="1246"/>
        <v>0</v>
      </c>
      <c r="G3860" s="40">
        <f t="shared" si="1246"/>
        <v>0</v>
      </c>
      <c r="H3860" s="40">
        <f t="shared" si="1246"/>
        <v>0</v>
      </c>
      <c r="I3860" s="24"/>
    </row>
    <row r="3861" spans="1:9" s="30" customFormat="1" ht="12.75" x14ac:dyDescent="0.2">
      <c r="A3861" s="157" t="s">
        <v>1504</v>
      </c>
      <c r="B3861" s="164" t="s">
        <v>1505</v>
      </c>
      <c r="C3861" s="138" t="s">
        <v>502</v>
      </c>
      <c r="D3861" s="10">
        <f>D3862+D3863+D3864+D3865+D3866</f>
        <v>500</v>
      </c>
      <c r="E3861" s="10">
        <f>E3862+E3863+E3864+E3865+E3866</f>
        <v>0</v>
      </c>
      <c r="F3861" s="10">
        <f>F3862+F3863+F3864+F3865+F3866</f>
        <v>0</v>
      </c>
      <c r="G3861" s="10">
        <f>G3862+G3863+G3864+G3865+G3866</f>
        <v>0</v>
      </c>
      <c r="H3861" s="10">
        <f>H3862+H3863+H3864+H3865+H3866</f>
        <v>500</v>
      </c>
      <c r="I3861" s="24"/>
    </row>
    <row r="3862" spans="1:9" s="30" customFormat="1" ht="12.75" x14ac:dyDescent="0.2">
      <c r="A3862" s="158"/>
      <c r="B3862" s="165"/>
      <c r="C3862" s="138" t="s">
        <v>503</v>
      </c>
      <c r="D3862" s="138">
        <f>E3862+F3862+G3862+H3862</f>
        <v>0</v>
      </c>
      <c r="E3862" s="113">
        <v>0</v>
      </c>
      <c r="F3862" s="110">
        <v>0</v>
      </c>
      <c r="G3862" s="113">
        <v>0</v>
      </c>
      <c r="H3862" s="113">
        <v>0</v>
      </c>
      <c r="I3862" s="24"/>
    </row>
    <row r="3863" spans="1:9" s="30" customFormat="1" ht="12.75" x14ac:dyDescent="0.2">
      <c r="A3863" s="158"/>
      <c r="B3863" s="165"/>
      <c r="C3863" s="138" t="s">
        <v>504</v>
      </c>
      <c r="D3863" s="138">
        <f>E3863+F3863+G3863+H3863</f>
        <v>0</v>
      </c>
      <c r="E3863" s="113">
        <v>0</v>
      </c>
      <c r="F3863" s="110">
        <v>0</v>
      </c>
      <c r="G3863" s="113">
        <v>0</v>
      </c>
      <c r="H3863" s="113">
        <v>0</v>
      </c>
      <c r="I3863" s="24"/>
    </row>
    <row r="3864" spans="1:9" s="30" customFormat="1" ht="12.75" x14ac:dyDescent="0.2">
      <c r="A3864" s="158"/>
      <c r="B3864" s="165"/>
      <c r="C3864" s="138" t="s">
        <v>505</v>
      </c>
      <c r="D3864" s="138">
        <f>E3864+F3864+G3864+H3864</f>
        <v>500</v>
      </c>
      <c r="E3864" s="113">
        <v>0</v>
      </c>
      <c r="F3864" s="110">
        <v>0</v>
      </c>
      <c r="G3864" s="113">
        <v>0</v>
      </c>
      <c r="H3864" s="113">
        <v>500</v>
      </c>
      <c r="I3864" s="24"/>
    </row>
    <row r="3865" spans="1:9" s="30" customFormat="1" ht="12.75" x14ac:dyDescent="0.2">
      <c r="A3865" s="158"/>
      <c r="B3865" s="165"/>
      <c r="C3865" s="138" t="s">
        <v>506</v>
      </c>
      <c r="D3865" s="138">
        <f>E3865+F3865+G3865+H3865</f>
        <v>0</v>
      </c>
      <c r="E3865" s="113">
        <v>0</v>
      </c>
      <c r="F3865" s="110">
        <v>0</v>
      </c>
      <c r="G3865" s="113">
        <v>0</v>
      </c>
      <c r="H3865" s="113">
        <v>0</v>
      </c>
      <c r="I3865" s="24"/>
    </row>
    <row r="3866" spans="1:9" s="30" customFormat="1" ht="12.75" x14ac:dyDescent="0.2">
      <c r="A3866" s="159"/>
      <c r="B3866" s="166"/>
      <c r="C3866" s="138" t="s">
        <v>507</v>
      </c>
      <c r="D3866" s="138">
        <f>E3866+F3866+G3866+H3866</f>
        <v>0</v>
      </c>
      <c r="E3866" s="113">
        <v>0</v>
      </c>
      <c r="F3866" s="138">
        <v>0</v>
      </c>
      <c r="G3866" s="113">
        <v>0</v>
      </c>
      <c r="H3866" s="113">
        <v>0</v>
      </c>
      <c r="I3866" s="24"/>
    </row>
    <row r="3867" spans="1:9" s="30" customFormat="1" ht="14.25" x14ac:dyDescent="0.2">
      <c r="A3867" s="1">
        <v>1</v>
      </c>
      <c r="B3867" s="167" t="s">
        <v>1170</v>
      </c>
      <c r="C3867" s="167"/>
      <c r="D3867" s="167"/>
      <c r="E3867" s="167"/>
      <c r="F3867" s="167"/>
      <c r="G3867" s="167"/>
      <c r="H3867" s="167"/>
      <c r="I3867" s="24"/>
    </row>
    <row r="3868" spans="1:9" s="30" customFormat="1" ht="12.75" x14ac:dyDescent="0.2">
      <c r="A3868" s="112" t="s">
        <v>497</v>
      </c>
      <c r="B3868" s="139" t="s">
        <v>498</v>
      </c>
      <c r="C3868" s="168" t="s">
        <v>499</v>
      </c>
      <c r="D3868" s="168"/>
      <c r="E3868" s="168"/>
      <c r="F3868" s="168"/>
      <c r="G3868" s="168"/>
      <c r="H3868" s="136"/>
      <c r="I3868" s="24"/>
    </row>
    <row r="3869" spans="1:9" s="30" customFormat="1" ht="12.75" customHeight="1" x14ac:dyDescent="0.2">
      <c r="A3869" s="157" t="s">
        <v>1511</v>
      </c>
      <c r="B3869" s="172" t="s">
        <v>1506</v>
      </c>
      <c r="C3869" s="40" t="s">
        <v>502</v>
      </c>
      <c r="D3869" s="40">
        <f>D3875+D3881+D3887+D3893</f>
        <v>1660</v>
      </c>
      <c r="E3869" s="40">
        <f t="shared" ref="E3869:H3869" si="1247">E3875+E3881+E3887+E3893</f>
        <v>0</v>
      </c>
      <c r="F3869" s="40">
        <f t="shared" si="1247"/>
        <v>0</v>
      </c>
      <c r="G3869" s="40">
        <f t="shared" si="1247"/>
        <v>0</v>
      </c>
      <c r="H3869" s="40">
        <f t="shared" si="1247"/>
        <v>1660</v>
      </c>
      <c r="I3869" s="24"/>
    </row>
    <row r="3870" spans="1:9" s="30" customFormat="1" ht="12.75" x14ac:dyDescent="0.2">
      <c r="A3870" s="158"/>
      <c r="B3870" s="173"/>
      <c r="C3870" s="40" t="s">
        <v>503</v>
      </c>
      <c r="D3870" s="40">
        <f t="shared" ref="D3870:H3874" si="1248">D3876+D3882+D3888+D3894</f>
        <v>0</v>
      </c>
      <c r="E3870" s="40">
        <f t="shared" si="1248"/>
        <v>0</v>
      </c>
      <c r="F3870" s="40">
        <f t="shared" si="1248"/>
        <v>0</v>
      </c>
      <c r="G3870" s="40">
        <f t="shared" si="1248"/>
        <v>0</v>
      </c>
      <c r="H3870" s="40">
        <f t="shared" si="1248"/>
        <v>0</v>
      </c>
      <c r="I3870" s="24"/>
    </row>
    <row r="3871" spans="1:9" s="30" customFormat="1" ht="12.75" x14ac:dyDescent="0.2">
      <c r="A3871" s="158"/>
      <c r="B3871" s="173"/>
      <c r="C3871" s="40" t="s">
        <v>504</v>
      </c>
      <c r="D3871" s="40">
        <f t="shared" si="1248"/>
        <v>0</v>
      </c>
      <c r="E3871" s="40">
        <f t="shared" si="1248"/>
        <v>0</v>
      </c>
      <c r="F3871" s="40">
        <f t="shared" si="1248"/>
        <v>0</v>
      </c>
      <c r="G3871" s="40">
        <f t="shared" si="1248"/>
        <v>0</v>
      </c>
      <c r="H3871" s="40">
        <f t="shared" si="1248"/>
        <v>0</v>
      </c>
      <c r="I3871" s="24"/>
    </row>
    <row r="3872" spans="1:9" s="30" customFormat="1" ht="12.75" x14ac:dyDescent="0.2">
      <c r="A3872" s="158"/>
      <c r="B3872" s="173"/>
      <c r="C3872" s="40" t="s">
        <v>505</v>
      </c>
      <c r="D3872" s="40">
        <f t="shared" si="1248"/>
        <v>1660</v>
      </c>
      <c r="E3872" s="40">
        <f t="shared" si="1248"/>
        <v>0</v>
      </c>
      <c r="F3872" s="40">
        <f t="shared" si="1248"/>
        <v>0</v>
      </c>
      <c r="G3872" s="40">
        <f t="shared" si="1248"/>
        <v>0</v>
      </c>
      <c r="H3872" s="40">
        <f t="shared" si="1248"/>
        <v>1660</v>
      </c>
      <c r="I3872" s="24"/>
    </row>
    <row r="3873" spans="1:9" s="30" customFormat="1" ht="12.75" x14ac:dyDescent="0.2">
      <c r="A3873" s="158"/>
      <c r="B3873" s="173"/>
      <c r="C3873" s="40" t="s">
        <v>506</v>
      </c>
      <c r="D3873" s="40">
        <f t="shared" si="1248"/>
        <v>0</v>
      </c>
      <c r="E3873" s="40">
        <f t="shared" si="1248"/>
        <v>0</v>
      </c>
      <c r="F3873" s="40">
        <f t="shared" si="1248"/>
        <v>0</v>
      </c>
      <c r="G3873" s="40">
        <f t="shared" si="1248"/>
        <v>0</v>
      </c>
      <c r="H3873" s="40">
        <f t="shared" si="1248"/>
        <v>0</v>
      </c>
      <c r="I3873" s="24"/>
    </row>
    <row r="3874" spans="1:9" s="30" customFormat="1" ht="12.75" x14ac:dyDescent="0.2">
      <c r="A3874" s="159"/>
      <c r="B3874" s="174"/>
      <c r="C3874" s="40" t="s">
        <v>507</v>
      </c>
      <c r="D3874" s="40">
        <f t="shared" si="1248"/>
        <v>0</v>
      </c>
      <c r="E3874" s="40">
        <f t="shared" si="1248"/>
        <v>0</v>
      </c>
      <c r="F3874" s="40">
        <f t="shared" si="1248"/>
        <v>0</v>
      </c>
      <c r="G3874" s="40">
        <f t="shared" si="1248"/>
        <v>0</v>
      </c>
      <c r="H3874" s="40">
        <f t="shared" si="1248"/>
        <v>0</v>
      </c>
      <c r="I3874" s="24"/>
    </row>
    <row r="3875" spans="1:9" s="30" customFormat="1" ht="12.75" customHeight="1" x14ac:dyDescent="0.2">
      <c r="A3875" s="157" t="s">
        <v>1512</v>
      </c>
      <c r="B3875" s="155" t="s">
        <v>1507</v>
      </c>
      <c r="C3875" s="138" t="s">
        <v>502</v>
      </c>
      <c r="D3875" s="10">
        <f>D3876+D3877+D3878+D3879+D3880</f>
        <v>500</v>
      </c>
      <c r="E3875" s="10">
        <f>E3876+E3877+E3878+E3879+E3880</f>
        <v>0</v>
      </c>
      <c r="F3875" s="10">
        <f>F3876+F3877+F3878+F3879+F3880</f>
        <v>0</v>
      </c>
      <c r="G3875" s="10">
        <f>G3876+G3877+G3878+G3879+G3880</f>
        <v>0</v>
      </c>
      <c r="H3875" s="10">
        <f>H3876+H3877+H3878+H3879+H3880</f>
        <v>500</v>
      </c>
      <c r="I3875" s="24"/>
    </row>
    <row r="3876" spans="1:9" s="30" customFormat="1" ht="12.75" x14ac:dyDescent="0.2">
      <c r="A3876" s="158"/>
      <c r="B3876" s="156"/>
      <c r="C3876" s="138" t="s">
        <v>503</v>
      </c>
      <c r="D3876" s="138">
        <f>E3876+F3876+G3876+H3876</f>
        <v>0</v>
      </c>
      <c r="E3876" s="113">
        <v>0</v>
      </c>
      <c r="F3876" s="110">
        <v>0</v>
      </c>
      <c r="G3876" s="113">
        <v>0</v>
      </c>
      <c r="H3876" s="113">
        <v>0</v>
      </c>
      <c r="I3876" s="24"/>
    </row>
    <row r="3877" spans="1:9" s="30" customFormat="1" ht="12.75" x14ac:dyDescent="0.2">
      <c r="A3877" s="158"/>
      <c r="B3877" s="156"/>
      <c r="C3877" s="138" t="s">
        <v>504</v>
      </c>
      <c r="D3877" s="138">
        <f>E3877+F3877+G3877+H3877</f>
        <v>0</v>
      </c>
      <c r="E3877" s="113">
        <v>0</v>
      </c>
      <c r="F3877" s="110">
        <v>0</v>
      </c>
      <c r="G3877" s="113">
        <v>0</v>
      </c>
      <c r="H3877" s="113">
        <v>0</v>
      </c>
      <c r="I3877" s="24"/>
    </row>
    <row r="3878" spans="1:9" s="30" customFormat="1" ht="12.75" x14ac:dyDescent="0.2">
      <c r="A3878" s="158"/>
      <c r="B3878" s="156"/>
      <c r="C3878" s="138" t="s">
        <v>505</v>
      </c>
      <c r="D3878" s="138">
        <f>E3878+F3878+G3878+H3878</f>
        <v>500</v>
      </c>
      <c r="E3878" s="113">
        <v>0</v>
      </c>
      <c r="F3878" s="110">
        <v>0</v>
      </c>
      <c r="G3878" s="113">
        <v>0</v>
      </c>
      <c r="H3878" s="113">
        <v>500</v>
      </c>
      <c r="I3878" s="24"/>
    </row>
    <row r="3879" spans="1:9" s="30" customFormat="1" ht="12.75" x14ac:dyDescent="0.2">
      <c r="A3879" s="158"/>
      <c r="B3879" s="156"/>
      <c r="C3879" s="138" t="s">
        <v>506</v>
      </c>
      <c r="D3879" s="138">
        <f>E3879+F3879+G3879+H3879</f>
        <v>0</v>
      </c>
      <c r="E3879" s="113">
        <v>0</v>
      </c>
      <c r="F3879" s="110">
        <v>0</v>
      </c>
      <c r="G3879" s="113">
        <v>0</v>
      </c>
      <c r="H3879" s="113">
        <v>0</v>
      </c>
      <c r="I3879" s="24"/>
    </row>
    <row r="3880" spans="1:9" s="30" customFormat="1" ht="12.75" x14ac:dyDescent="0.2">
      <c r="A3880" s="159"/>
      <c r="B3880" s="156"/>
      <c r="C3880" s="138" t="s">
        <v>507</v>
      </c>
      <c r="D3880" s="138">
        <f>E3880+F3880+G3880+H3880</f>
        <v>0</v>
      </c>
      <c r="E3880" s="113">
        <v>0</v>
      </c>
      <c r="F3880" s="138">
        <v>0</v>
      </c>
      <c r="G3880" s="113">
        <v>0</v>
      </c>
      <c r="H3880" s="113">
        <v>0</v>
      </c>
      <c r="I3880" s="24"/>
    </row>
    <row r="3881" spans="1:9" s="30" customFormat="1" ht="12.75" customHeight="1" x14ac:dyDescent="0.2">
      <c r="A3881" s="157" t="s">
        <v>1513</v>
      </c>
      <c r="B3881" s="155" t="s">
        <v>1508</v>
      </c>
      <c r="C3881" s="138" t="s">
        <v>502</v>
      </c>
      <c r="D3881" s="10">
        <f>D3882+D3883+D3884+D3885+D3886</f>
        <v>500</v>
      </c>
      <c r="E3881" s="10">
        <f>E3882+E3883+E3884+E3885+E3886</f>
        <v>0</v>
      </c>
      <c r="F3881" s="10">
        <f>F3882+F3883+F3884+F3885+F3886</f>
        <v>0</v>
      </c>
      <c r="G3881" s="10">
        <f>G3882+G3883+G3884+G3885+G3886</f>
        <v>0</v>
      </c>
      <c r="H3881" s="10">
        <f>H3882+H3883+H3884+H3885+H3886</f>
        <v>500</v>
      </c>
      <c r="I3881" s="24"/>
    </row>
    <row r="3882" spans="1:9" s="30" customFormat="1" ht="12.75" x14ac:dyDescent="0.2">
      <c r="A3882" s="158"/>
      <c r="B3882" s="156"/>
      <c r="C3882" s="138" t="s">
        <v>503</v>
      </c>
      <c r="D3882" s="138">
        <f>E3882+F3882+G3882+H3882</f>
        <v>0</v>
      </c>
      <c r="E3882" s="113">
        <v>0</v>
      </c>
      <c r="F3882" s="110">
        <v>0</v>
      </c>
      <c r="G3882" s="113">
        <v>0</v>
      </c>
      <c r="H3882" s="113">
        <v>0</v>
      </c>
      <c r="I3882" s="24"/>
    </row>
    <row r="3883" spans="1:9" s="30" customFormat="1" ht="12.75" x14ac:dyDescent="0.2">
      <c r="A3883" s="158"/>
      <c r="B3883" s="156"/>
      <c r="C3883" s="138" t="s">
        <v>504</v>
      </c>
      <c r="D3883" s="138">
        <f>E3883+F3883+G3883+H3883</f>
        <v>0</v>
      </c>
      <c r="E3883" s="113">
        <v>0</v>
      </c>
      <c r="F3883" s="110">
        <v>0</v>
      </c>
      <c r="G3883" s="113">
        <v>0</v>
      </c>
      <c r="H3883" s="113">
        <v>0</v>
      </c>
      <c r="I3883" s="24"/>
    </row>
    <row r="3884" spans="1:9" s="30" customFormat="1" ht="12.75" x14ac:dyDescent="0.2">
      <c r="A3884" s="158"/>
      <c r="B3884" s="156"/>
      <c r="C3884" s="138" t="s">
        <v>505</v>
      </c>
      <c r="D3884" s="138">
        <f>E3884+F3884+G3884+H3884</f>
        <v>500</v>
      </c>
      <c r="E3884" s="113">
        <v>0</v>
      </c>
      <c r="F3884" s="110">
        <v>0</v>
      </c>
      <c r="G3884" s="113">
        <v>0</v>
      </c>
      <c r="H3884" s="113">
        <v>500</v>
      </c>
      <c r="I3884" s="24"/>
    </row>
    <row r="3885" spans="1:9" s="30" customFormat="1" ht="12.75" x14ac:dyDescent="0.2">
      <c r="A3885" s="158"/>
      <c r="B3885" s="156"/>
      <c r="C3885" s="138" t="s">
        <v>506</v>
      </c>
      <c r="D3885" s="138">
        <f>E3885+F3885+G3885+H3885</f>
        <v>0</v>
      </c>
      <c r="E3885" s="113">
        <v>0</v>
      </c>
      <c r="F3885" s="110">
        <v>0</v>
      </c>
      <c r="G3885" s="113">
        <v>0</v>
      </c>
      <c r="H3885" s="113">
        <v>0</v>
      </c>
      <c r="I3885" s="24"/>
    </row>
    <row r="3886" spans="1:9" s="30" customFormat="1" ht="12.75" x14ac:dyDescent="0.2">
      <c r="A3886" s="159"/>
      <c r="B3886" s="156"/>
      <c r="C3886" s="138" t="s">
        <v>507</v>
      </c>
      <c r="D3886" s="138">
        <f>E3886+F3886+G3886+H3886</f>
        <v>0</v>
      </c>
      <c r="E3886" s="113">
        <v>0</v>
      </c>
      <c r="F3886" s="138">
        <v>0</v>
      </c>
      <c r="G3886" s="113">
        <v>0</v>
      </c>
      <c r="H3886" s="113">
        <v>0</v>
      </c>
      <c r="I3886" s="24"/>
    </row>
    <row r="3887" spans="1:9" s="30" customFormat="1" ht="12.75" customHeight="1" x14ac:dyDescent="0.2">
      <c r="A3887" s="157" t="s">
        <v>1514</v>
      </c>
      <c r="B3887" s="155" t="s">
        <v>1509</v>
      </c>
      <c r="C3887" s="138" t="s">
        <v>502</v>
      </c>
      <c r="D3887" s="10">
        <f>D3888+D3889+D3890+D3891+D3892</f>
        <v>300</v>
      </c>
      <c r="E3887" s="10">
        <f>E3888+E3889+E3890+E3891+E3892</f>
        <v>0</v>
      </c>
      <c r="F3887" s="10">
        <f>F3888+F3889+F3890+F3891+F3892</f>
        <v>0</v>
      </c>
      <c r="G3887" s="10">
        <f>G3888+G3889+G3890+G3891+G3892</f>
        <v>0</v>
      </c>
      <c r="H3887" s="10">
        <f>H3888+H3889+H3890+H3891+H3892</f>
        <v>300</v>
      </c>
      <c r="I3887" s="24"/>
    </row>
    <row r="3888" spans="1:9" s="30" customFormat="1" ht="12.75" x14ac:dyDescent="0.2">
      <c r="A3888" s="158"/>
      <c r="B3888" s="156"/>
      <c r="C3888" s="138" t="s">
        <v>503</v>
      </c>
      <c r="D3888" s="138">
        <f>E3888+F3888+G3888+H3888</f>
        <v>0</v>
      </c>
      <c r="E3888" s="113">
        <v>0</v>
      </c>
      <c r="F3888" s="110">
        <v>0</v>
      </c>
      <c r="G3888" s="113">
        <v>0</v>
      </c>
      <c r="H3888" s="113">
        <v>0</v>
      </c>
      <c r="I3888" s="24"/>
    </row>
    <row r="3889" spans="1:9" s="30" customFormat="1" ht="12.75" x14ac:dyDescent="0.2">
      <c r="A3889" s="158"/>
      <c r="B3889" s="156"/>
      <c r="C3889" s="138" t="s">
        <v>504</v>
      </c>
      <c r="D3889" s="138">
        <f>E3889+F3889+G3889+H3889</f>
        <v>0</v>
      </c>
      <c r="E3889" s="113">
        <v>0</v>
      </c>
      <c r="F3889" s="110">
        <v>0</v>
      </c>
      <c r="G3889" s="113">
        <v>0</v>
      </c>
      <c r="H3889" s="113">
        <v>0</v>
      </c>
      <c r="I3889" s="24"/>
    </row>
    <row r="3890" spans="1:9" s="30" customFormat="1" ht="12.75" x14ac:dyDescent="0.2">
      <c r="A3890" s="158"/>
      <c r="B3890" s="156"/>
      <c r="C3890" s="138" t="s">
        <v>505</v>
      </c>
      <c r="D3890" s="138">
        <f>E3890+F3890+G3890+H3890</f>
        <v>300</v>
      </c>
      <c r="E3890" s="113">
        <v>0</v>
      </c>
      <c r="F3890" s="110">
        <v>0</v>
      </c>
      <c r="G3890" s="113">
        <v>0</v>
      </c>
      <c r="H3890" s="113">
        <v>300</v>
      </c>
      <c r="I3890" s="24"/>
    </row>
    <row r="3891" spans="1:9" s="30" customFormat="1" ht="12.75" x14ac:dyDescent="0.2">
      <c r="A3891" s="158"/>
      <c r="B3891" s="156"/>
      <c r="C3891" s="138" t="s">
        <v>506</v>
      </c>
      <c r="D3891" s="138">
        <f>E3891+F3891+G3891+H3891</f>
        <v>0</v>
      </c>
      <c r="E3891" s="113">
        <v>0</v>
      </c>
      <c r="F3891" s="110">
        <v>0</v>
      </c>
      <c r="G3891" s="113">
        <v>0</v>
      </c>
      <c r="H3891" s="113">
        <v>0</v>
      </c>
      <c r="I3891" s="24"/>
    </row>
    <row r="3892" spans="1:9" s="30" customFormat="1" ht="12.75" x14ac:dyDescent="0.2">
      <c r="A3892" s="159"/>
      <c r="B3892" s="156"/>
      <c r="C3892" s="138" t="s">
        <v>507</v>
      </c>
      <c r="D3892" s="138">
        <f>E3892+F3892+G3892+H3892</f>
        <v>0</v>
      </c>
      <c r="E3892" s="113">
        <v>0</v>
      </c>
      <c r="F3892" s="138">
        <v>0</v>
      </c>
      <c r="G3892" s="113">
        <v>0</v>
      </c>
      <c r="H3892" s="113">
        <v>0</v>
      </c>
      <c r="I3892" s="24"/>
    </row>
    <row r="3893" spans="1:9" s="30" customFormat="1" ht="12.75" customHeight="1" x14ac:dyDescent="0.2">
      <c r="A3893" s="157" t="s">
        <v>1515</v>
      </c>
      <c r="B3893" s="155" t="s">
        <v>1510</v>
      </c>
      <c r="C3893" s="138" t="s">
        <v>502</v>
      </c>
      <c r="D3893" s="10">
        <f>D3894+D3895+D3896+D3897+D3898</f>
        <v>360</v>
      </c>
      <c r="E3893" s="10">
        <f>E3894+E3895+E3896+E3897+E3898</f>
        <v>0</v>
      </c>
      <c r="F3893" s="10">
        <f>F3894+F3895+F3896+F3897+F3898</f>
        <v>0</v>
      </c>
      <c r="G3893" s="10">
        <f>G3894+G3895+G3896+G3897+G3898</f>
        <v>0</v>
      </c>
      <c r="H3893" s="10">
        <f>H3894+H3895+H3896+H3897+H3898</f>
        <v>360</v>
      </c>
      <c r="I3893" s="24"/>
    </row>
    <row r="3894" spans="1:9" s="30" customFormat="1" ht="12.75" x14ac:dyDescent="0.2">
      <c r="A3894" s="158"/>
      <c r="B3894" s="156"/>
      <c r="C3894" s="138" t="s">
        <v>503</v>
      </c>
      <c r="D3894" s="138">
        <f>E3894+F3894+G3894+H3894</f>
        <v>0</v>
      </c>
      <c r="E3894" s="113">
        <v>0</v>
      </c>
      <c r="F3894" s="110">
        <v>0</v>
      </c>
      <c r="G3894" s="113">
        <v>0</v>
      </c>
      <c r="H3894" s="113">
        <v>0</v>
      </c>
      <c r="I3894" s="24"/>
    </row>
    <row r="3895" spans="1:9" s="30" customFormat="1" ht="12.75" x14ac:dyDescent="0.2">
      <c r="A3895" s="158"/>
      <c r="B3895" s="156"/>
      <c r="C3895" s="138" t="s">
        <v>504</v>
      </c>
      <c r="D3895" s="138">
        <f>E3895+F3895+G3895+H3895</f>
        <v>0</v>
      </c>
      <c r="E3895" s="113">
        <v>0</v>
      </c>
      <c r="F3895" s="110">
        <v>0</v>
      </c>
      <c r="G3895" s="113">
        <v>0</v>
      </c>
      <c r="H3895" s="113">
        <v>0</v>
      </c>
      <c r="I3895" s="24"/>
    </row>
    <row r="3896" spans="1:9" s="30" customFormat="1" ht="12.75" x14ac:dyDescent="0.2">
      <c r="A3896" s="158"/>
      <c r="B3896" s="156"/>
      <c r="C3896" s="138" t="s">
        <v>505</v>
      </c>
      <c r="D3896" s="138">
        <f>E3896+F3896+G3896+H3896</f>
        <v>360</v>
      </c>
      <c r="E3896" s="113">
        <v>0</v>
      </c>
      <c r="F3896" s="110">
        <v>0</v>
      </c>
      <c r="G3896" s="113">
        <v>0</v>
      </c>
      <c r="H3896" s="113">
        <v>360</v>
      </c>
      <c r="I3896" s="24"/>
    </row>
    <row r="3897" spans="1:9" s="30" customFormat="1" ht="12.75" x14ac:dyDescent="0.2">
      <c r="A3897" s="158"/>
      <c r="B3897" s="156"/>
      <c r="C3897" s="138" t="s">
        <v>506</v>
      </c>
      <c r="D3897" s="138">
        <f>E3897+F3897+G3897+H3897</f>
        <v>0</v>
      </c>
      <c r="E3897" s="113">
        <v>0</v>
      </c>
      <c r="F3897" s="110">
        <v>0</v>
      </c>
      <c r="G3897" s="113">
        <v>0</v>
      </c>
      <c r="H3897" s="113">
        <v>0</v>
      </c>
      <c r="I3897" s="24"/>
    </row>
    <row r="3898" spans="1:9" s="30" customFormat="1" ht="12.75" x14ac:dyDescent="0.2">
      <c r="A3898" s="158"/>
      <c r="B3898" s="156"/>
      <c r="C3898" s="93" t="s">
        <v>507</v>
      </c>
      <c r="D3898" s="93">
        <f>E3898+F3898+G3898+H3898</f>
        <v>0</v>
      </c>
      <c r="E3898" s="106">
        <v>0</v>
      </c>
      <c r="F3898" s="93">
        <v>0</v>
      </c>
      <c r="G3898" s="106">
        <v>0</v>
      </c>
      <c r="H3898" s="106">
        <v>0</v>
      </c>
      <c r="I3898" s="24"/>
    </row>
    <row r="3899" spans="1:9" s="30" customFormat="1" ht="12.75" x14ac:dyDescent="0.2">
      <c r="A3899" s="55"/>
      <c r="B3899" s="112"/>
      <c r="C3899" s="138"/>
      <c r="D3899" s="138"/>
      <c r="E3899" s="113"/>
      <c r="F3899" s="138"/>
      <c r="G3899" s="113"/>
      <c r="H3899" s="113"/>
      <c r="I3899" s="24"/>
    </row>
    <row r="3900" spans="1:9" s="36" customFormat="1" ht="15" x14ac:dyDescent="0.25">
      <c r="A3900" s="190"/>
      <c r="B3900" s="191" t="s">
        <v>1174</v>
      </c>
      <c r="C3900" s="41" t="s">
        <v>502</v>
      </c>
      <c r="D3900" s="41">
        <f>D3727+D3855+D3869</f>
        <v>11205.300000000001</v>
      </c>
      <c r="E3900" s="41">
        <f t="shared" ref="E3900:H3900" si="1249">E3727+E3855+E3869</f>
        <v>0</v>
      </c>
      <c r="F3900" s="41">
        <f t="shared" si="1249"/>
        <v>9045.3000000000011</v>
      </c>
      <c r="G3900" s="41">
        <f t="shared" si="1249"/>
        <v>0</v>
      </c>
      <c r="H3900" s="41">
        <f t="shared" si="1249"/>
        <v>2160</v>
      </c>
      <c r="I3900" s="42"/>
    </row>
    <row r="3901" spans="1:9" s="36" customFormat="1" ht="15" x14ac:dyDescent="0.25">
      <c r="A3901" s="190"/>
      <c r="B3901" s="192"/>
      <c r="C3901" s="41" t="s">
        <v>503</v>
      </c>
      <c r="D3901" s="41">
        <f t="shared" ref="D3901:H3901" si="1250">D3728+D3856+D3870</f>
        <v>0</v>
      </c>
      <c r="E3901" s="41">
        <f t="shared" si="1250"/>
        <v>0</v>
      </c>
      <c r="F3901" s="41">
        <f t="shared" si="1250"/>
        <v>0</v>
      </c>
      <c r="G3901" s="41">
        <f t="shared" si="1250"/>
        <v>0</v>
      </c>
      <c r="H3901" s="41">
        <f t="shared" si="1250"/>
        <v>0</v>
      </c>
      <c r="I3901" s="42"/>
    </row>
    <row r="3902" spans="1:9" s="36" customFormat="1" ht="15" x14ac:dyDescent="0.25">
      <c r="A3902" s="190"/>
      <c r="B3902" s="192"/>
      <c r="C3902" s="41" t="s">
        <v>504</v>
      </c>
      <c r="D3902" s="41">
        <f t="shared" ref="D3902:H3902" si="1251">D3729+D3857+D3871</f>
        <v>0</v>
      </c>
      <c r="E3902" s="41">
        <f t="shared" si="1251"/>
        <v>0</v>
      </c>
      <c r="F3902" s="41">
        <f t="shared" si="1251"/>
        <v>0</v>
      </c>
      <c r="G3902" s="41">
        <f t="shared" si="1251"/>
        <v>0</v>
      </c>
      <c r="H3902" s="41">
        <f t="shared" si="1251"/>
        <v>0</v>
      </c>
      <c r="I3902" s="42"/>
    </row>
    <row r="3903" spans="1:9" s="36" customFormat="1" ht="15" x14ac:dyDescent="0.25">
      <c r="A3903" s="190"/>
      <c r="B3903" s="192"/>
      <c r="C3903" s="41" t="s">
        <v>505</v>
      </c>
      <c r="D3903" s="41">
        <f t="shared" ref="D3903:H3903" si="1252">D3730+D3858+D3872</f>
        <v>11205.300000000001</v>
      </c>
      <c r="E3903" s="41">
        <f t="shared" si="1252"/>
        <v>0</v>
      </c>
      <c r="F3903" s="41">
        <f t="shared" si="1252"/>
        <v>9045.3000000000011</v>
      </c>
      <c r="G3903" s="41">
        <f t="shared" si="1252"/>
        <v>0</v>
      </c>
      <c r="H3903" s="41">
        <f t="shared" si="1252"/>
        <v>2160</v>
      </c>
      <c r="I3903" s="42"/>
    </row>
    <row r="3904" spans="1:9" s="36" customFormat="1" ht="15" x14ac:dyDescent="0.25">
      <c r="A3904" s="190"/>
      <c r="B3904" s="192"/>
      <c r="C3904" s="41" t="s">
        <v>506</v>
      </c>
      <c r="D3904" s="41">
        <f t="shared" ref="D3904:H3904" si="1253">D3731+D3859+D3873</f>
        <v>0</v>
      </c>
      <c r="E3904" s="41">
        <f t="shared" si="1253"/>
        <v>0</v>
      </c>
      <c r="F3904" s="41">
        <f t="shared" si="1253"/>
        <v>0</v>
      </c>
      <c r="G3904" s="41">
        <f t="shared" si="1253"/>
        <v>0</v>
      </c>
      <c r="H3904" s="41">
        <f t="shared" si="1253"/>
        <v>0</v>
      </c>
      <c r="I3904" s="42"/>
    </row>
    <row r="3905" spans="1:9" s="36" customFormat="1" ht="15" x14ac:dyDescent="0.25">
      <c r="A3905" s="190"/>
      <c r="B3905" s="193"/>
      <c r="C3905" s="41" t="s">
        <v>507</v>
      </c>
      <c r="D3905" s="41">
        <f t="shared" ref="D3905:H3905" si="1254">D3732+D3860+D3874</f>
        <v>0</v>
      </c>
      <c r="E3905" s="41">
        <f t="shared" si="1254"/>
        <v>0</v>
      </c>
      <c r="F3905" s="41">
        <f t="shared" si="1254"/>
        <v>0</v>
      </c>
      <c r="G3905" s="41">
        <f t="shared" si="1254"/>
        <v>0</v>
      </c>
      <c r="H3905" s="41">
        <f t="shared" si="1254"/>
        <v>0</v>
      </c>
      <c r="I3905" s="42"/>
    </row>
    <row r="3906" spans="1:9" ht="12.75" x14ac:dyDescent="0.2">
      <c r="A3906" s="160" t="s">
        <v>605</v>
      </c>
      <c r="B3906" s="277" t="s">
        <v>606</v>
      </c>
      <c r="C3906" s="138" t="s">
        <v>502</v>
      </c>
      <c r="D3906" s="10">
        <f>D3907+D3908+D3909+D3910+D3911</f>
        <v>0</v>
      </c>
      <c r="E3906" s="10">
        <f>E3907+E3908+E3909+E3910+E3911</f>
        <v>0</v>
      </c>
      <c r="F3906" s="10">
        <f>F3907+F3908+F3909+F3910+F3911</f>
        <v>0</v>
      </c>
      <c r="G3906" s="10">
        <f>G3907+G3908+G3909+G3910+G3911</f>
        <v>0</v>
      </c>
      <c r="H3906" s="10">
        <f>H3907+H3908+H3909+H3910+H3911</f>
        <v>0</v>
      </c>
      <c r="I3906" s="3"/>
    </row>
    <row r="3907" spans="1:9" ht="12.75" x14ac:dyDescent="0.2">
      <c r="A3907" s="160"/>
      <c r="B3907" s="278"/>
      <c r="C3907" s="138" t="s">
        <v>503</v>
      </c>
      <c r="D3907" s="138">
        <f>E3907+F3907+G3907+H3907</f>
        <v>0</v>
      </c>
      <c r="E3907" s="113"/>
      <c r="F3907" s="138"/>
      <c r="G3907" s="113"/>
      <c r="H3907" s="113"/>
      <c r="I3907" s="3"/>
    </row>
    <row r="3908" spans="1:9" ht="12.75" x14ac:dyDescent="0.2">
      <c r="A3908" s="160"/>
      <c r="B3908" s="278"/>
      <c r="C3908" s="138" t="s">
        <v>504</v>
      </c>
      <c r="D3908" s="138">
        <f>E3908+F3908+G3908+H3908</f>
        <v>0</v>
      </c>
      <c r="E3908" s="113"/>
      <c r="F3908" s="138"/>
      <c r="G3908" s="113"/>
      <c r="H3908" s="113"/>
      <c r="I3908" s="3"/>
    </row>
    <row r="3909" spans="1:9" ht="12.75" x14ac:dyDescent="0.2">
      <c r="A3909" s="160"/>
      <c r="B3909" s="278"/>
      <c r="C3909" s="138" t="s">
        <v>505</v>
      </c>
      <c r="D3909" s="138">
        <f>E3909+F3909+G3909+H3909</f>
        <v>0</v>
      </c>
      <c r="E3909" s="113"/>
      <c r="F3909" s="138"/>
      <c r="G3909" s="113"/>
      <c r="H3909" s="113"/>
      <c r="I3909" s="3"/>
    </row>
    <row r="3910" spans="1:9" ht="12.75" x14ac:dyDescent="0.2">
      <c r="A3910" s="160"/>
      <c r="B3910" s="278"/>
      <c r="C3910" s="138" t="s">
        <v>506</v>
      </c>
      <c r="D3910" s="138">
        <f>E3910+F3910+G3910+H3910</f>
        <v>0</v>
      </c>
      <c r="E3910" s="113"/>
      <c r="F3910" s="138"/>
      <c r="G3910" s="113"/>
      <c r="H3910" s="113"/>
      <c r="I3910" s="3"/>
    </row>
    <row r="3911" spans="1:9" ht="12.75" x14ac:dyDescent="0.2">
      <c r="A3911" s="160"/>
      <c r="B3911" s="279"/>
      <c r="C3911" s="138" t="s">
        <v>507</v>
      </c>
      <c r="D3911" s="138">
        <f>E3911+F3911+G3911+H3911</f>
        <v>0</v>
      </c>
      <c r="E3911" s="113"/>
      <c r="F3911" s="138"/>
      <c r="G3911" s="113"/>
      <c r="H3911" s="113"/>
      <c r="I3911" s="3"/>
    </row>
    <row r="3912" spans="1:9" ht="14.25" customHeight="1" x14ac:dyDescent="0.2">
      <c r="A3912" s="269" t="s">
        <v>202</v>
      </c>
      <c r="B3912" s="270"/>
      <c r="C3912" s="270"/>
      <c r="D3912" s="270"/>
      <c r="E3912" s="270"/>
      <c r="F3912" s="270"/>
      <c r="G3912" s="270"/>
      <c r="H3912" s="271"/>
    </row>
    <row r="3913" spans="1:9" s="48" customFormat="1" ht="15.75" x14ac:dyDescent="0.25">
      <c r="A3913" s="272"/>
      <c r="B3913" s="273" t="s">
        <v>203</v>
      </c>
      <c r="C3913" s="46" t="s">
        <v>502</v>
      </c>
      <c r="D3913" s="47">
        <f t="shared" ref="D3913:H3918" si="1255">D3697+D2292+D2109+D473+D3718+D3900</f>
        <v>1082380.8943560002</v>
      </c>
      <c r="E3913" s="47">
        <f t="shared" si="1255"/>
        <v>66546.100000000006</v>
      </c>
      <c r="F3913" s="47">
        <f t="shared" si="1255"/>
        <v>818166.86327600002</v>
      </c>
      <c r="G3913" s="47">
        <f t="shared" si="1255"/>
        <v>0</v>
      </c>
      <c r="H3913" s="47">
        <f t="shared" si="1255"/>
        <v>197667.83007999999</v>
      </c>
    </row>
    <row r="3914" spans="1:9" s="48" customFormat="1" ht="15.75" x14ac:dyDescent="0.25">
      <c r="A3914" s="272"/>
      <c r="B3914" s="273"/>
      <c r="C3914" s="46" t="s">
        <v>503</v>
      </c>
      <c r="D3914" s="47">
        <f t="shared" si="1255"/>
        <v>340014</v>
      </c>
      <c r="E3914" s="47">
        <f t="shared" si="1255"/>
        <v>21917.600000000002</v>
      </c>
      <c r="F3914" s="47">
        <f t="shared" si="1255"/>
        <v>232216.40000000002</v>
      </c>
      <c r="G3914" s="47">
        <f t="shared" si="1255"/>
        <v>0</v>
      </c>
      <c r="H3914" s="47">
        <f t="shared" si="1255"/>
        <v>85880</v>
      </c>
    </row>
    <row r="3915" spans="1:9" s="48" customFormat="1" ht="15.75" x14ac:dyDescent="0.25">
      <c r="A3915" s="272"/>
      <c r="B3915" s="273"/>
      <c r="C3915" s="46" t="s">
        <v>504</v>
      </c>
      <c r="D3915" s="47">
        <f t="shared" si="1255"/>
        <v>320743.59500999999</v>
      </c>
      <c r="E3915" s="47">
        <f t="shared" si="1255"/>
        <v>20347.099999999999</v>
      </c>
      <c r="F3915" s="47">
        <f t="shared" si="1255"/>
        <v>207602.79501</v>
      </c>
      <c r="G3915" s="47">
        <f t="shared" si="1255"/>
        <v>0</v>
      </c>
      <c r="H3915" s="47">
        <f t="shared" si="1255"/>
        <v>92793.600000000006</v>
      </c>
    </row>
    <row r="3916" spans="1:9" s="48" customFormat="1" ht="15.75" x14ac:dyDescent="0.25">
      <c r="A3916" s="272"/>
      <c r="B3916" s="273"/>
      <c r="C3916" s="46" t="s">
        <v>505</v>
      </c>
      <c r="D3916" s="47">
        <f t="shared" si="1255"/>
        <v>293629.89934599999</v>
      </c>
      <c r="E3916" s="47">
        <f t="shared" si="1255"/>
        <v>15641.4</v>
      </c>
      <c r="F3916" s="47">
        <f t="shared" si="1255"/>
        <v>259427.86826599998</v>
      </c>
      <c r="G3916" s="47">
        <f t="shared" si="1255"/>
        <v>0</v>
      </c>
      <c r="H3916" s="47">
        <f t="shared" si="1255"/>
        <v>18560.630079999999</v>
      </c>
    </row>
    <row r="3917" spans="1:9" s="48" customFormat="1" ht="15.75" x14ac:dyDescent="0.25">
      <c r="A3917" s="272"/>
      <c r="B3917" s="273"/>
      <c r="C3917" s="46" t="s">
        <v>506</v>
      </c>
      <c r="D3917" s="47">
        <f t="shared" si="1255"/>
        <v>77533.2</v>
      </c>
      <c r="E3917" s="47">
        <f t="shared" si="1255"/>
        <v>4275</v>
      </c>
      <c r="F3917" s="47">
        <f t="shared" si="1255"/>
        <v>73041.399999999994</v>
      </c>
      <c r="G3917" s="47">
        <f t="shared" si="1255"/>
        <v>0</v>
      </c>
      <c r="H3917" s="47">
        <f t="shared" si="1255"/>
        <v>216.8</v>
      </c>
    </row>
    <row r="3918" spans="1:9" s="48" customFormat="1" ht="15.75" x14ac:dyDescent="0.25">
      <c r="A3918" s="272"/>
      <c r="B3918" s="273"/>
      <c r="C3918" s="46" t="s">
        <v>507</v>
      </c>
      <c r="D3918" s="47">
        <f t="shared" si="1255"/>
        <v>50460.2</v>
      </c>
      <c r="E3918" s="47">
        <f t="shared" si="1255"/>
        <v>4365</v>
      </c>
      <c r="F3918" s="47">
        <f t="shared" si="1255"/>
        <v>45878.399999999994</v>
      </c>
      <c r="G3918" s="47">
        <f t="shared" si="1255"/>
        <v>0</v>
      </c>
      <c r="H3918" s="47">
        <f t="shared" si="1255"/>
        <v>216.8</v>
      </c>
    </row>
    <row r="3919" spans="1:9" ht="12.75" x14ac:dyDescent="0.2"/>
    <row r="3920" spans="1:9" ht="12.75" x14ac:dyDescent="0.2"/>
    <row r="3921" ht="12.75" x14ac:dyDescent="0.2"/>
    <row r="3922" ht="12.75" x14ac:dyDescent="0.2"/>
    <row r="3923" ht="12.75" x14ac:dyDescent="0.2"/>
    <row r="3924" ht="12.75" x14ac:dyDescent="0.2"/>
  </sheetData>
  <mergeCells count="1614">
    <mergeCell ref="A1104:A1109"/>
    <mergeCell ref="B1104:B1109"/>
    <mergeCell ref="B2060:H2060"/>
    <mergeCell ref="C2061:H2061"/>
    <mergeCell ref="A2062:A2067"/>
    <mergeCell ref="A2068:A2073"/>
    <mergeCell ref="B2062:B2067"/>
    <mergeCell ref="B2068:B2073"/>
    <mergeCell ref="B2074:H2074"/>
    <mergeCell ref="C2075:H2075"/>
    <mergeCell ref="A2076:A2081"/>
    <mergeCell ref="B2076:B2081"/>
    <mergeCell ref="A2082:A2087"/>
    <mergeCell ref="B2082:B2087"/>
    <mergeCell ref="A59:A64"/>
    <mergeCell ref="B59:B64"/>
    <mergeCell ref="A109:A114"/>
    <mergeCell ref="B109:B114"/>
    <mergeCell ref="A447:A452"/>
    <mergeCell ref="B447:B452"/>
    <mergeCell ref="A1068:A1073"/>
    <mergeCell ref="B1068:B1073"/>
    <mergeCell ref="A1074:A1079"/>
    <mergeCell ref="A1080:A1085"/>
    <mergeCell ref="A1086:A1091"/>
    <mergeCell ref="A1092:A1097"/>
    <mergeCell ref="A1098:A1103"/>
    <mergeCell ref="B1074:B1079"/>
    <mergeCell ref="B1080:B1085"/>
    <mergeCell ref="B1086:B1091"/>
    <mergeCell ref="B1092:B1097"/>
    <mergeCell ref="B1098:B1103"/>
    <mergeCell ref="F2262:F2264"/>
    <mergeCell ref="G2262:G2264"/>
    <mergeCell ref="H2262:H2264"/>
    <mergeCell ref="C2265:C2267"/>
    <mergeCell ref="D2265:D2267"/>
    <mergeCell ref="E2265:E2267"/>
    <mergeCell ref="F2265:F2267"/>
    <mergeCell ref="G2265:G2267"/>
    <mergeCell ref="A3793:A3798"/>
    <mergeCell ref="A3799:A3804"/>
    <mergeCell ref="A3805:A3810"/>
    <mergeCell ref="A3811:A3816"/>
    <mergeCell ref="A3817:A3822"/>
    <mergeCell ref="A3823:A3828"/>
    <mergeCell ref="A3829:A3834"/>
    <mergeCell ref="D2290:D2291"/>
    <mergeCell ref="E2290:E2291"/>
    <mergeCell ref="F2290:F2291"/>
    <mergeCell ref="G2290:G2291"/>
    <mergeCell ref="H2290:H2291"/>
    <mergeCell ref="B3751:B3756"/>
    <mergeCell ref="B3757:B3762"/>
    <mergeCell ref="B3763:B3768"/>
    <mergeCell ref="B3339:B3344"/>
    <mergeCell ref="B3259:B3264"/>
    <mergeCell ref="B2585:G2585"/>
    <mergeCell ref="C2586:G2586"/>
    <mergeCell ref="C2277:C2279"/>
    <mergeCell ref="D2277:D2279"/>
    <mergeCell ref="E2277:E2279"/>
    <mergeCell ref="F2277:F2279"/>
    <mergeCell ref="G2277:G2279"/>
    <mergeCell ref="A3835:A3840"/>
    <mergeCell ref="A972:A977"/>
    <mergeCell ref="B972:B977"/>
    <mergeCell ref="A978:A983"/>
    <mergeCell ref="B978:B983"/>
    <mergeCell ref="A984:A989"/>
    <mergeCell ref="B984:B989"/>
    <mergeCell ref="A990:A995"/>
    <mergeCell ref="B990:B995"/>
    <mergeCell ref="A996:A1001"/>
    <mergeCell ref="B996:B1001"/>
    <mergeCell ref="B3769:B3774"/>
    <mergeCell ref="B3775:B3780"/>
    <mergeCell ref="B3781:B3786"/>
    <mergeCell ref="B3787:B3792"/>
    <mergeCell ref="B3793:B3798"/>
    <mergeCell ref="B3799:B3804"/>
    <mergeCell ref="B3805:B3810"/>
    <mergeCell ref="B2260:H2260"/>
    <mergeCell ref="C2261:H2261"/>
    <mergeCell ref="A2262:A2279"/>
    <mergeCell ref="B2262:B2279"/>
    <mergeCell ref="C2262:C2264"/>
    <mergeCell ref="D2262:D2264"/>
    <mergeCell ref="E2262:E2264"/>
    <mergeCell ref="C2288:C2289"/>
    <mergeCell ref="D2288:D2289"/>
    <mergeCell ref="E2288:E2289"/>
    <mergeCell ref="F2288:F2289"/>
    <mergeCell ref="G2288:G2289"/>
    <mergeCell ref="H2288:H2289"/>
    <mergeCell ref="C2290:C2291"/>
    <mergeCell ref="H2277:H2279"/>
    <mergeCell ref="A2280:A2291"/>
    <mergeCell ref="B2280:B2291"/>
    <mergeCell ref="C2280:C2281"/>
    <mergeCell ref="D2280:D2281"/>
    <mergeCell ref="E2280:E2281"/>
    <mergeCell ref="F2280:F2281"/>
    <mergeCell ref="G2280:G2281"/>
    <mergeCell ref="H2280:H2281"/>
    <mergeCell ref="C2282:C2283"/>
    <mergeCell ref="D2282:D2283"/>
    <mergeCell ref="E2282:E2283"/>
    <mergeCell ref="F2282:F2283"/>
    <mergeCell ref="G2282:G2283"/>
    <mergeCell ref="H2282:H2283"/>
    <mergeCell ref="C2284:C2285"/>
    <mergeCell ref="D2284:D2285"/>
    <mergeCell ref="E2284:E2285"/>
    <mergeCell ref="F2284:F2285"/>
    <mergeCell ref="G2284:G2285"/>
    <mergeCell ref="H2284:H2285"/>
    <mergeCell ref="C2286:C2287"/>
    <mergeCell ref="D2286:D2287"/>
    <mergeCell ref="E2286:E2287"/>
    <mergeCell ref="F2286:F2287"/>
    <mergeCell ref="G2286:G2287"/>
    <mergeCell ref="H2286:H2287"/>
    <mergeCell ref="H2265:H2267"/>
    <mergeCell ref="C2268:C2270"/>
    <mergeCell ref="D2268:D2270"/>
    <mergeCell ref="E2268:E2270"/>
    <mergeCell ref="F2268:F2270"/>
    <mergeCell ref="G2268:G2270"/>
    <mergeCell ref="H2268:H2270"/>
    <mergeCell ref="C2271:C2273"/>
    <mergeCell ref="D2271:D2273"/>
    <mergeCell ref="E2271:E2273"/>
    <mergeCell ref="F2271:F2273"/>
    <mergeCell ref="G2271:G2273"/>
    <mergeCell ref="H2271:H2273"/>
    <mergeCell ref="C2274:C2276"/>
    <mergeCell ref="D2274:D2276"/>
    <mergeCell ref="E2274:E2276"/>
    <mergeCell ref="F2274:F2276"/>
    <mergeCell ref="G2274:G2276"/>
    <mergeCell ref="H2274:H2276"/>
    <mergeCell ref="A159:A164"/>
    <mergeCell ref="B159:B164"/>
    <mergeCell ref="A401:A406"/>
    <mergeCell ref="A407:A412"/>
    <mergeCell ref="B401:B406"/>
    <mergeCell ref="B407:B412"/>
    <mergeCell ref="A960:A965"/>
    <mergeCell ref="A966:A971"/>
    <mergeCell ref="B960:B965"/>
    <mergeCell ref="B966:B971"/>
    <mergeCell ref="A2048:A2053"/>
    <mergeCell ref="B2048:B2053"/>
    <mergeCell ref="A2054:A2059"/>
    <mergeCell ref="B2054:B2059"/>
    <mergeCell ref="A2024:A2029"/>
    <mergeCell ref="B2024:B2029"/>
    <mergeCell ref="A2036:A2041"/>
    <mergeCell ref="B2036:B2041"/>
    <mergeCell ref="A2042:A2047"/>
    <mergeCell ref="B2042:B2047"/>
    <mergeCell ref="A2006:A2011"/>
    <mergeCell ref="B2006:B2011"/>
    <mergeCell ref="A2012:A2017"/>
    <mergeCell ref="B2012:B2017"/>
    <mergeCell ref="A2018:A2023"/>
    <mergeCell ref="B2018:B2023"/>
    <mergeCell ref="A1988:A1993"/>
    <mergeCell ref="B1988:B1993"/>
    <mergeCell ref="A1994:A1999"/>
    <mergeCell ref="B1994:B1999"/>
    <mergeCell ref="A2000:A2005"/>
    <mergeCell ref="B2000:B2005"/>
    <mergeCell ref="A3912:H3912"/>
    <mergeCell ref="A3913:A3918"/>
    <mergeCell ref="B3913:B3918"/>
    <mergeCell ref="E4:H4"/>
    <mergeCell ref="A3697:A3702"/>
    <mergeCell ref="B3697:B3702"/>
    <mergeCell ref="A3906:A3911"/>
    <mergeCell ref="B3906:B3911"/>
    <mergeCell ref="B3411:H3411"/>
    <mergeCell ref="C3412:H3412"/>
    <mergeCell ref="A3413:A3418"/>
    <mergeCell ref="B3413:B3418"/>
    <mergeCell ref="A3387:A3392"/>
    <mergeCell ref="B3387:B3392"/>
    <mergeCell ref="A3393:A3398"/>
    <mergeCell ref="B3393:B3398"/>
    <mergeCell ref="A3399:A3404"/>
    <mergeCell ref="B3399:B3404"/>
    <mergeCell ref="A3369:A3374"/>
    <mergeCell ref="B3369:B3374"/>
    <mergeCell ref="A3375:A3380"/>
    <mergeCell ref="B3375:B3380"/>
    <mergeCell ref="A3381:A3386"/>
    <mergeCell ref="B3381:B3386"/>
    <mergeCell ref="A3351:A3356"/>
    <mergeCell ref="B3351:B3356"/>
    <mergeCell ref="A3357:A3362"/>
    <mergeCell ref="B3357:B3362"/>
    <mergeCell ref="A3363:A3368"/>
    <mergeCell ref="B3363:B3368"/>
    <mergeCell ref="A3333:A3338"/>
    <mergeCell ref="A3339:A3344"/>
    <mergeCell ref="A3345:A3350"/>
    <mergeCell ref="B3345:B3350"/>
    <mergeCell ref="A3315:A3320"/>
    <mergeCell ref="B3315:B3320"/>
    <mergeCell ref="A3321:A3326"/>
    <mergeCell ref="B3321:B3326"/>
    <mergeCell ref="A3327:A3332"/>
    <mergeCell ref="B3327:B3332"/>
    <mergeCell ref="A3297:A3302"/>
    <mergeCell ref="B3297:B3302"/>
    <mergeCell ref="A3303:A3308"/>
    <mergeCell ref="B3303:B3308"/>
    <mergeCell ref="A3309:A3314"/>
    <mergeCell ref="B3309:B3314"/>
    <mergeCell ref="G1:H1"/>
    <mergeCell ref="A3285:A3290"/>
    <mergeCell ref="B3285:B3290"/>
    <mergeCell ref="A3291:A3296"/>
    <mergeCell ref="B3291:B3296"/>
    <mergeCell ref="A3253:A3258"/>
    <mergeCell ref="B3253:B3258"/>
    <mergeCell ref="B3277:G3277"/>
    <mergeCell ref="C3278:G3278"/>
    <mergeCell ref="A3279:A3284"/>
    <mergeCell ref="B3279:B3284"/>
    <mergeCell ref="A3235:A3240"/>
    <mergeCell ref="B3235:B3240"/>
    <mergeCell ref="A3241:A3246"/>
    <mergeCell ref="B3241:B3246"/>
    <mergeCell ref="A3247:A3252"/>
    <mergeCell ref="B3247:B3252"/>
    <mergeCell ref="B3333:B3338"/>
    <mergeCell ref="A3217:A3222"/>
    <mergeCell ref="B3217:B3222"/>
    <mergeCell ref="A3223:A3228"/>
    <mergeCell ref="B3223:B3228"/>
    <mergeCell ref="A3229:A3234"/>
    <mergeCell ref="B3229:B3234"/>
    <mergeCell ref="A3199:A3204"/>
    <mergeCell ref="B3199:B3204"/>
    <mergeCell ref="A3205:A3210"/>
    <mergeCell ref="B3205:B3210"/>
    <mergeCell ref="A3211:A3216"/>
    <mergeCell ref="B3211:B3216"/>
    <mergeCell ref="A3181:A3186"/>
    <mergeCell ref="B3181:B3186"/>
    <mergeCell ref="A3187:A3192"/>
    <mergeCell ref="B3187:B3192"/>
    <mergeCell ref="A3193:A3198"/>
    <mergeCell ref="B3193:B3198"/>
    <mergeCell ref="A3163:A3168"/>
    <mergeCell ref="B3163:B3168"/>
    <mergeCell ref="A3169:A3174"/>
    <mergeCell ref="B3169:B3174"/>
    <mergeCell ref="A3175:A3180"/>
    <mergeCell ref="B3175:B3180"/>
    <mergeCell ref="A3145:A3150"/>
    <mergeCell ref="B3145:B3150"/>
    <mergeCell ref="A3151:A3156"/>
    <mergeCell ref="B3151:B3156"/>
    <mergeCell ref="A3157:A3162"/>
    <mergeCell ref="B3157:B3162"/>
    <mergeCell ref="A3127:A3132"/>
    <mergeCell ref="B3127:B3132"/>
    <mergeCell ref="A3133:A3138"/>
    <mergeCell ref="B3133:B3138"/>
    <mergeCell ref="A3139:A3144"/>
    <mergeCell ref="B3139:B3144"/>
    <mergeCell ref="A3109:A3114"/>
    <mergeCell ref="B3109:B3114"/>
    <mergeCell ref="A3115:A3120"/>
    <mergeCell ref="B3115:B3120"/>
    <mergeCell ref="A3121:A3126"/>
    <mergeCell ref="B3121:B3126"/>
    <mergeCell ref="A3091:A3096"/>
    <mergeCell ref="B3091:B3096"/>
    <mergeCell ref="A3097:A3102"/>
    <mergeCell ref="B3097:B3102"/>
    <mergeCell ref="A3103:A3108"/>
    <mergeCell ref="B3103:B3108"/>
    <mergeCell ref="A3073:A3078"/>
    <mergeCell ref="B3073:B3078"/>
    <mergeCell ref="A3079:A3084"/>
    <mergeCell ref="B3079:B3084"/>
    <mergeCell ref="A3085:A3090"/>
    <mergeCell ref="B3085:B3090"/>
    <mergeCell ref="A3055:A3060"/>
    <mergeCell ref="B3055:B3060"/>
    <mergeCell ref="A3061:A3066"/>
    <mergeCell ref="B3061:B3066"/>
    <mergeCell ref="A3067:A3072"/>
    <mergeCell ref="B3067:B3072"/>
    <mergeCell ref="A3037:A3042"/>
    <mergeCell ref="B3037:B3042"/>
    <mergeCell ref="A3043:A3048"/>
    <mergeCell ref="B3043:B3048"/>
    <mergeCell ref="A3049:A3054"/>
    <mergeCell ref="B3049:B3054"/>
    <mergeCell ref="A3023:A3028"/>
    <mergeCell ref="B3023:B3028"/>
    <mergeCell ref="B3029:G3029"/>
    <mergeCell ref="C3030:G3030"/>
    <mergeCell ref="A3031:A3036"/>
    <mergeCell ref="B3031:B3036"/>
    <mergeCell ref="A3009:A3014"/>
    <mergeCell ref="B3009:B3014"/>
    <mergeCell ref="B3015:G3015"/>
    <mergeCell ref="C3016:G3016"/>
    <mergeCell ref="A3017:A3022"/>
    <mergeCell ref="B3017:B3022"/>
    <mergeCell ref="A2995:A3000"/>
    <mergeCell ref="B2995:B3000"/>
    <mergeCell ref="B3001:G3001"/>
    <mergeCell ref="C3002:G3002"/>
    <mergeCell ref="A3003:A3008"/>
    <mergeCell ref="B3003:B3008"/>
    <mergeCell ref="A2977:A2982"/>
    <mergeCell ref="B2977:B2982"/>
    <mergeCell ref="A2983:A2988"/>
    <mergeCell ref="B2983:B2988"/>
    <mergeCell ref="A2989:A2994"/>
    <mergeCell ref="B2989:B2994"/>
    <mergeCell ref="A2959:A2964"/>
    <mergeCell ref="B2959:B2964"/>
    <mergeCell ref="A2965:A2970"/>
    <mergeCell ref="B2965:B2970"/>
    <mergeCell ref="A2971:A2976"/>
    <mergeCell ref="B2971:B2976"/>
    <mergeCell ref="A2941:A2946"/>
    <mergeCell ref="B2941:B2946"/>
    <mergeCell ref="A2947:A2952"/>
    <mergeCell ref="B2947:B2952"/>
    <mergeCell ref="A2953:A2958"/>
    <mergeCell ref="B2953:B2958"/>
    <mergeCell ref="A2923:A2928"/>
    <mergeCell ref="B2923:B2928"/>
    <mergeCell ref="A2929:A2934"/>
    <mergeCell ref="B2929:B2934"/>
    <mergeCell ref="A2935:A2940"/>
    <mergeCell ref="B2935:B2940"/>
    <mergeCell ref="A2905:A2910"/>
    <mergeCell ref="B2905:B2910"/>
    <mergeCell ref="A2911:A2916"/>
    <mergeCell ref="B2911:B2916"/>
    <mergeCell ref="A2917:A2922"/>
    <mergeCell ref="B2917:B2922"/>
    <mergeCell ref="A2887:A2892"/>
    <mergeCell ref="B2887:B2892"/>
    <mergeCell ref="A2893:A2898"/>
    <mergeCell ref="B2893:B2898"/>
    <mergeCell ref="A2899:A2904"/>
    <mergeCell ref="B2899:B2904"/>
    <mergeCell ref="A2869:A2874"/>
    <mergeCell ref="B2869:B2874"/>
    <mergeCell ref="A2875:A2880"/>
    <mergeCell ref="B2875:B2880"/>
    <mergeCell ref="A2881:A2886"/>
    <mergeCell ref="B2881:B2886"/>
    <mergeCell ref="A2851:A2856"/>
    <mergeCell ref="B2851:B2856"/>
    <mergeCell ref="A2857:A2862"/>
    <mergeCell ref="B2857:B2862"/>
    <mergeCell ref="A2863:A2868"/>
    <mergeCell ref="B2863:B2868"/>
    <mergeCell ref="A2833:A2838"/>
    <mergeCell ref="B2833:B2838"/>
    <mergeCell ref="A2839:A2844"/>
    <mergeCell ref="B2839:B2844"/>
    <mergeCell ref="A2845:A2850"/>
    <mergeCell ref="B2845:B2850"/>
    <mergeCell ref="A2815:A2820"/>
    <mergeCell ref="B2815:B2820"/>
    <mergeCell ref="A2821:A2826"/>
    <mergeCell ref="B2821:B2826"/>
    <mergeCell ref="A2827:A2832"/>
    <mergeCell ref="B2827:B2832"/>
    <mergeCell ref="A2797:A2802"/>
    <mergeCell ref="B2797:B2802"/>
    <mergeCell ref="A2803:A2808"/>
    <mergeCell ref="B2803:B2808"/>
    <mergeCell ref="A2809:A2814"/>
    <mergeCell ref="B2809:B2814"/>
    <mergeCell ref="A2779:A2784"/>
    <mergeCell ref="B2779:B2784"/>
    <mergeCell ref="A2785:A2790"/>
    <mergeCell ref="B2785:B2790"/>
    <mergeCell ref="A2791:A2796"/>
    <mergeCell ref="B2791:B2796"/>
    <mergeCell ref="A2761:A2766"/>
    <mergeCell ref="B2761:B2766"/>
    <mergeCell ref="A2767:A2772"/>
    <mergeCell ref="B2767:B2772"/>
    <mergeCell ref="A2773:A2778"/>
    <mergeCell ref="B2773:B2778"/>
    <mergeCell ref="A2743:A2748"/>
    <mergeCell ref="B2743:B2748"/>
    <mergeCell ref="A2749:A2754"/>
    <mergeCell ref="B2749:B2754"/>
    <mergeCell ref="A2755:A2760"/>
    <mergeCell ref="B2755:B2760"/>
    <mergeCell ref="A2725:A2730"/>
    <mergeCell ref="B2725:B2730"/>
    <mergeCell ref="A2731:A2736"/>
    <mergeCell ref="B2731:B2736"/>
    <mergeCell ref="A2737:A2742"/>
    <mergeCell ref="B2737:B2742"/>
    <mergeCell ref="A2707:A2712"/>
    <mergeCell ref="B2707:B2712"/>
    <mergeCell ref="A2713:A2718"/>
    <mergeCell ref="B2713:B2718"/>
    <mergeCell ref="A2719:A2724"/>
    <mergeCell ref="B2719:B2724"/>
    <mergeCell ref="A2689:A2694"/>
    <mergeCell ref="B2689:B2694"/>
    <mergeCell ref="A2695:A2700"/>
    <mergeCell ref="B2695:B2700"/>
    <mergeCell ref="A2701:A2706"/>
    <mergeCell ref="B2701:B2706"/>
    <mergeCell ref="A2671:A2676"/>
    <mergeCell ref="B2671:B2676"/>
    <mergeCell ref="A2677:A2682"/>
    <mergeCell ref="B2677:B2682"/>
    <mergeCell ref="A2683:A2688"/>
    <mergeCell ref="B2683:B2688"/>
    <mergeCell ref="A2653:A2658"/>
    <mergeCell ref="B2653:B2658"/>
    <mergeCell ref="A2659:A2664"/>
    <mergeCell ref="B2659:B2664"/>
    <mergeCell ref="A2665:A2670"/>
    <mergeCell ref="B2665:B2670"/>
    <mergeCell ref="A2635:A2640"/>
    <mergeCell ref="B2635:B2640"/>
    <mergeCell ref="A2641:A2646"/>
    <mergeCell ref="B2641:B2646"/>
    <mergeCell ref="A2647:A2652"/>
    <mergeCell ref="B2647:B2652"/>
    <mergeCell ref="A2617:A2622"/>
    <mergeCell ref="B2617:B2622"/>
    <mergeCell ref="A2623:A2628"/>
    <mergeCell ref="B2623:B2628"/>
    <mergeCell ref="A2629:A2634"/>
    <mergeCell ref="B2629:B2634"/>
    <mergeCell ref="A2599:A2604"/>
    <mergeCell ref="B2599:B2604"/>
    <mergeCell ref="A2605:A2610"/>
    <mergeCell ref="B2605:B2610"/>
    <mergeCell ref="A2611:A2616"/>
    <mergeCell ref="B2611:B2616"/>
    <mergeCell ref="A2587:A2592"/>
    <mergeCell ref="B2587:B2592"/>
    <mergeCell ref="A2593:A2598"/>
    <mergeCell ref="B2593:B2598"/>
    <mergeCell ref="B2571:G2571"/>
    <mergeCell ref="C2572:G2572"/>
    <mergeCell ref="A2573:A2578"/>
    <mergeCell ref="B2573:B2578"/>
    <mergeCell ref="A2579:A2584"/>
    <mergeCell ref="B2579:B2584"/>
    <mergeCell ref="A2541:A2546"/>
    <mergeCell ref="B2541:B2546"/>
    <mergeCell ref="A2547:A2552"/>
    <mergeCell ref="B2547:B2552"/>
    <mergeCell ref="A2553:A2558"/>
    <mergeCell ref="B2553:B2558"/>
    <mergeCell ref="A2559:A2564"/>
    <mergeCell ref="B2559:B2564"/>
    <mergeCell ref="A2565:A2570"/>
    <mergeCell ref="B2565:B2570"/>
    <mergeCell ref="A2523:A2528"/>
    <mergeCell ref="B2523:B2528"/>
    <mergeCell ref="A2529:A2534"/>
    <mergeCell ref="B2529:B2534"/>
    <mergeCell ref="A2535:A2540"/>
    <mergeCell ref="B2535:B2540"/>
    <mergeCell ref="A2505:A2510"/>
    <mergeCell ref="B2505:B2510"/>
    <mergeCell ref="A2511:A2516"/>
    <mergeCell ref="B2511:B2516"/>
    <mergeCell ref="A2517:A2522"/>
    <mergeCell ref="B2517:B2522"/>
    <mergeCell ref="A2487:A2492"/>
    <mergeCell ref="B2487:B2492"/>
    <mergeCell ref="A2493:A2498"/>
    <mergeCell ref="B2493:B2498"/>
    <mergeCell ref="A2499:A2504"/>
    <mergeCell ref="B2499:B2504"/>
    <mergeCell ref="A2469:A2474"/>
    <mergeCell ref="B2469:B2474"/>
    <mergeCell ref="A2475:A2480"/>
    <mergeCell ref="B2475:B2480"/>
    <mergeCell ref="A2481:A2486"/>
    <mergeCell ref="B2481:B2486"/>
    <mergeCell ref="A2451:A2456"/>
    <mergeCell ref="B2451:B2456"/>
    <mergeCell ref="A2457:A2462"/>
    <mergeCell ref="B2457:B2462"/>
    <mergeCell ref="A2463:A2468"/>
    <mergeCell ref="B2463:B2468"/>
    <mergeCell ref="A2433:A2438"/>
    <mergeCell ref="B2433:B2438"/>
    <mergeCell ref="A2439:A2444"/>
    <mergeCell ref="B2439:B2444"/>
    <mergeCell ref="A2445:A2450"/>
    <mergeCell ref="B2445:B2450"/>
    <mergeCell ref="A2415:A2420"/>
    <mergeCell ref="B2415:B2420"/>
    <mergeCell ref="A2421:A2426"/>
    <mergeCell ref="B2421:B2426"/>
    <mergeCell ref="A2427:A2432"/>
    <mergeCell ref="B2427:B2432"/>
    <mergeCell ref="A2397:A2402"/>
    <mergeCell ref="B2397:B2402"/>
    <mergeCell ref="A2403:A2408"/>
    <mergeCell ref="B2403:B2408"/>
    <mergeCell ref="A2409:A2414"/>
    <mergeCell ref="B2409:B2414"/>
    <mergeCell ref="A2379:A2384"/>
    <mergeCell ref="B2379:B2384"/>
    <mergeCell ref="A2385:A2390"/>
    <mergeCell ref="B2385:B2390"/>
    <mergeCell ref="A2391:A2396"/>
    <mergeCell ref="B2391:B2396"/>
    <mergeCell ref="A2361:A2366"/>
    <mergeCell ref="B2361:B2366"/>
    <mergeCell ref="A2367:A2372"/>
    <mergeCell ref="B2367:B2372"/>
    <mergeCell ref="A2373:A2378"/>
    <mergeCell ref="B2373:B2378"/>
    <mergeCell ref="A2343:A2348"/>
    <mergeCell ref="B2343:B2348"/>
    <mergeCell ref="A2349:A2354"/>
    <mergeCell ref="B2349:B2354"/>
    <mergeCell ref="A2355:A2360"/>
    <mergeCell ref="B2355:B2360"/>
    <mergeCell ref="A2325:A2330"/>
    <mergeCell ref="B2325:B2330"/>
    <mergeCell ref="A2331:A2336"/>
    <mergeCell ref="B2331:B2336"/>
    <mergeCell ref="A2337:A2342"/>
    <mergeCell ref="B2337:B2342"/>
    <mergeCell ref="A2307:A2312"/>
    <mergeCell ref="B2307:B2312"/>
    <mergeCell ref="A2313:A2318"/>
    <mergeCell ref="B2313:B2318"/>
    <mergeCell ref="A2319:A2324"/>
    <mergeCell ref="B2319:B2324"/>
    <mergeCell ref="A2292:A2297"/>
    <mergeCell ref="B2292:B2297"/>
    <mergeCell ref="B2298:H2298"/>
    <mergeCell ref="B2299:H2299"/>
    <mergeCell ref="C2300:G2300"/>
    <mergeCell ref="A2301:A2306"/>
    <mergeCell ref="B2301:B2306"/>
    <mergeCell ref="C2258:C2259"/>
    <mergeCell ref="D2258:D2259"/>
    <mergeCell ref="E2258:E2259"/>
    <mergeCell ref="F2258:F2259"/>
    <mergeCell ref="G2258:G2259"/>
    <mergeCell ref="H2258:H2259"/>
    <mergeCell ref="A2248:A2259"/>
    <mergeCell ref="B2248:B2259"/>
    <mergeCell ref="C2256:C2257"/>
    <mergeCell ref="D2256:D2257"/>
    <mergeCell ref="E2256:E2257"/>
    <mergeCell ref="F2256:F2257"/>
    <mergeCell ref="G2256:G2257"/>
    <mergeCell ref="H2256:H2257"/>
    <mergeCell ref="G2252:G2253"/>
    <mergeCell ref="H2252:H2253"/>
    <mergeCell ref="C2254:C2255"/>
    <mergeCell ref="D2254:D2255"/>
    <mergeCell ref="E2254:E2255"/>
    <mergeCell ref="F2254:F2255"/>
    <mergeCell ref="G2254:G2255"/>
    <mergeCell ref="H2254:H2255"/>
    <mergeCell ref="G2248:G2249"/>
    <mergeCell ref="H2248:H2249"/>
    <mergeCell ref="C2250:C2251"/>
    <mergeCell ref="D2250:D2251"/>
    <mergeCell ref="E2250:E2251"/>
    <mergeCell ref="F2250:F2251"/>
    <mergeCell ref="G2250:G2251"/>
    <mergeCell ref="H2250:H2251"/>
    <mergeCell ref="C2248:C2249"/>
    <mergeCell ref="D2248:D2249"/>
    <mergeCell ref="E2248:E2249"/>
    <mergeCell ref="F2248:F2249"/>
    <mergeCell ref="C2252:C2253"/>
    <mergeCell ref="D2252:D2253"/>
    <mergeCell ref="E2252:E2253"/>
    <mergeCell ref="F2252:F2253"/>
    <mergeCell ref="A2230:A2247"/>
    <mergeCell ref="B2230:B2247"/>
    <mergeCell ref="C2230:C2232"/>
    <mergeCell ref="D2230:D2232"/>
    <mergeCell ref="E2230:E2232"/>
    <mergeCell ref="F2230:F2232"/>
    <mergeCell ref="G2230:G2232"/>
    <mergeCell ref="H2230:H2232"/>
    <mergeCell ref="C2245:C2247"/>
    <mergeCell ref="D2245:D2247"/>
    <mergeCell ref="E2245:E2247"/>
    <mergeCell ref="F2245:F2247"/>
    <mergeCell ref="G2245:G2247"/>
    <mergeCell ref="H2245:H2247"/>
    <mergeCell ref="C2242:C2244"/>
    <mergeCell ref="D2242:D2244"/>
    <mergeCell ref="E2242:E2244"/>
    <mergeCell ref="F2242:F2244"/>
    <mergeCell ref="G2242:G2244"/>
    <mergeCell ref="H2242:H2244"/>
    <mergeCell ref="C2239:C2241"/>
    <mergeCell ref="D2239:D2241"/>
    <mergeCell ref="E2239:E2241"/>
    <mergeCell ref="F2239:F2241"/>
    <mergeCell ref="G2239:G2241"/>
    <mergeCell ref="H2239:H2241"/>
    <mergeCell ref="C2224:C2225"/>
    <mergeCell ref="D2224:D2225"/>
    <mergeCell ref="E2224:E2225"/>
    <mergeCell ref="F2224:F2225"/>
    <mergeCell ref="G2224:G2225"/>
    <mergeCell ref="H2224:H2225"/>
    <mergeCell ref="G2220:G2221"/>
    <mergeCell ref="H2220:H2221"/>
    <mergeCell ref="C2222:C2223"/>
    <mergeCell ref="D2222:D2223"/>
    <mergeCell ref="E2222:E2223"/>
    <mergeCell ref="F2222:F2223"/>
    <mergeCell ref="G2222:G2223"/>
    <mergeCell ref="H2222:H2223"/>
    <mergeCell ref="C2236:C2238"/>
    <mergeCell ref="D2236:D2238"/>
    <mergeCell ref="E2236:E2238"/>
    <mergeCell ref="F2236:F2238"/>
    <mergeCell ref="G2236:G2238"/>
    <mergeCell ref="H2236:H2238"/>
    <mergeCell ref="C2233:C2235"/>
    <mergeCell ref="D2233:D2235"/>
    <mergeCell ref="E2233:E2235"/>
    <mergeCell ref="F2233:F2235"/>
    <mergeCell ref="G2233:G2235"/>
    <mergeCell ref="H2233:H2235"/>
    <mergeCell ref="B2228:H2228"/>
    <mergeCell ref="C2229:H2229"/>
    <mergeCell ref="G2210:G2212"/>
    <mergeCell ref="H2210:H2212"/>
    <mergeCell ref="C2207:C2209"/>
    <mergeCell ref="D2207:D2209"/>
    <mergeCell ref="E2207:E2209"/>
    <mergeCell ref="F2207:F2209"/>
    <mergeCell ref="G2207:G2209"/>
    <mergeCell ref="H2207:H2209"/>
    <mergeCell ref="G2216:G2217"/>
    <mergeCell ref="H2216:H2217"/>
    <mergeCell ref="C2218:C2219"/>
    <mergeCell ref="D2218:D2219"/>
    <mergeCell ref="E2218:E2219"/>
    <mergeCell ref="F2218:F2219"/>
    <mergeCell ref="G2218:G2219"/>
    <mergeCell ref="H2218:H2219"/>
    <mergeCell ref="A2216:A2227"/>
    <mergeCell ref="B2216:B2227"/>
    <mergeCell ref="C2216:C2217"/>
    <mergeCell ref="D2216:D2217"/>
    <mergeCell ref="E2216:E2217"/>
    <mergeCell ref="F2216:F2217"/>
    <mergeCell ref="C2220:C2221"/>
    <mergeCell ref="D2220:D2221"/>
    <mergeCell ref="E2220:E2221"/>
    <mergeCell ref="F2220:F2221"/>
    <mergeCell ref="C2226:C2227"/>
    <mergeCell ref="D2226:D2227"/>
    <mergeCell ref="E2226:E2227"/>
    <mergeCell ref="F2226:F2227"/>
    <mergeCell ref="G2226:G2227"/>
    <mergeCell ref="H2226:H2227"/>
    <mergeCell ref="C2204:C2206"/>
    <mergeCell ref="D2204:D2206"/>
    <mergeCell ref="E2204:E2206"/>
    <mergeCell ref="F2204:F2206"/>
    <mergeCell ref="G2204:G2206"/>
    <mergeCell ref="H2204:H2206"/>
    <mergeCell ref="C2201:C2203"/>
    <mergeCell ref="D2201:D2203"/>
    <mergeCell ref="E2201:E2203"/>
    <mergeCell ref="F2201:F2203"/>
    <mergeCell ref="G2201:G2203"/>
    <mergeCell ref="H2201:H2203"/>
    <mergeCell ref="B2196:H2196"/>
    <mergeCell ref="C2197:H2197"/>
    <mergeCell ref="A2198:A2215"/>
    <mergeCell ref="B2198:B2215"/>
    <mergeCell ref="C2198:C2200"/>
    <mergeCell ref="D2198:D2200"/>
    <mergeCell ref="E2198:E2200"/>
    <mergeCell ref="F2198:F2200"/>
    <mergeCell ref="G2198:G2200"/>
    <mergeCell ref="H2198:H2200"/>
    <mergeCell ref="C2213:C2215"/>
    <mergeCell ref="D2213:D2215"/>
    <mergeCell ref="E2213:E2215"/>
    <mergeCell ref="F2213:F2215"/>
    <mergeCell ref="G2213:G2215"/>
    <mergeCell ref="H2213:H2215"/>
    <mergeCell ref="C2210:C2212"/>
    <mergeCell ref="D2210:D2212"/>
    <mergeCell ref="E2210:E2212"/>
    <mergeCell ref="F2210:F2212"/>
    <mergeCell ref="G2188:G2189"/>
    <mergeCell ref="H2188:H2189"/>
    <mergeCell ref="C2190:C2191"/>
    <mergeCell ref="D2190:D2191"/>
    <mergeCell ref="E2190:E2191"/>
    <mergeCell ref="F2190:F2191"/>
    <mergeCell ref="G2190:G2191"/>
    <mergeCell ref="H2190:H2191"/>
    <mergeCell ref="A2188:A2195"/>
    <mergeCell ref="B2188:B2195"/>
    <mergeCell ref="C2188:C2189"/>
    <mergeCell ref="D2188:D2189"/>
    <mergeCell ref="E2188:E2189"/>
    <mergeCell ref="F2188:F2189"/>
    <mergeCell ref="C2185:C2187"/>
    <mergeCell ref="D2185:D2187"/>
    <mergeCell ref="E2185:E2187"/>
    <mergeCell ref="F2185:F2187"/>
    <mergeCell ref="G2185:G2187"/>
    <mergeCell ref="H2185:H2187"/>
    <mergeCell ref="A2170:A2187"/>
    <mergeCell ref="B2170:B2187"/>
    <mergeCell ref="C2182:C2184"/>
    <mergeCell ref="D2182:D2184"/>
    <mergeCell ref="E2182:E2184"/>
    <mergeCell ref="F2182:F2184"/>
    <mergeCell ref="G2182:G2184"/>
    <mergeCell ref="H2182:H2184"/>
    <mergeCell ref="G2176:G2178"/>
    <mergeCell ref="H2176:H2178"/>
    <mergeCell ref="C2179:C2181"/>
    <mergeCell ref="D2179:D2181"/>
    <mergeCell ref="E2179:E2181"/>
    <mergeCell ref="F2179:F2181"/>
    <mergeCell ref="G2179:G2181"/>
    <mergeCell ref="H2179:H2181"/>
    <mergeCell ref="G2170:G2172"/>
    <mergeCell ref="H2170:H2172"/>
    <mergeCell ref="C2173:C2175"/>
    <mergeCell ref="D2173:D2175"/>
    <mergeCell ref="E2173:E2175"/>
    <mergeCell ref="F2173:F2175"/>
    <mergeCell ref="G2173:G2175"/>
    <mergeCell ref="H2173:H2175"/>
    <mergeCell ref="C2170:C2172"/>
    <mergeCell ref="D2170:D2172"/>
    <mergeCell ref="E2170:E2172"/>
    <mergeCell ref="F2170:F2172"/>
    <mergeCell ref="C2176:C2178"/>
    <mergeCell ref="D2176:D2178"/>
    <mergeCell ref="E2176:E2178"/>
    <mergeCell ref="F2176:F2178"/>
    <mergeCell ref="A2156:A2161"/>
    <mergeCell ref="B2156:B2161"/>
    <mergeCell ref="A2162:A2167"/>
    <mergeCell ref="B2162:B2167"/>
    <mergeCell ref="B2168:H2168"/>
    <mergeCell ref="C2169:H2169"/>
    <mergeCell ref="C2154:C2155"/>
    <mergeCell ref="D2154:D2155"/>
    <mergeCell ref="E2154:E2155"/>
    <mergeCell ref="F2154:F2155"/>
    <mergeCell ref="G2154:G2155"/>
    <mergeCell ref="H2154:H2155"/>
    <mergeCell ref="C2152:C2153"/>
    <mergeCell ref="D2152:D2153"/>
    <mergeCell ref="E2152:E2153"/>
    <mergeCell ref="F2152:F2153"/>
    <mergeCell ref="G2152:G2153"/>
    <mergeCell ref="H2152:H2153"/>
    <mergeCell ref="G2148:G2149"/>
    <mergeCell ref="H2148:H2149"/>
    <mergeCell ref="C2150:C2151"/>
    <mergeCell ref="D2150:D2151"/>
    <mergeCell ref="E2150:E2151"/>
    <mergeCell ref="F2150:F2151"/>
    <mergeCell ref="G2150:G2151"/>
    <mergeCell ref="H2150:H2151"/>
    <mergeCell ref="G2144:G2145"/>
    <mergeCell ref="H2144:H2145"/>
    <mergeCell ref="C2146:C2147"/>
    <mergeCell ref="D2146:D2147"/>
    <mergeCell ref="E2146:E2147"/>
    <mergeCell ref="F2146:F2147"/>
    <mergeCell ref="G2146:G2147"/>
    <mergeCell ref="H2146:H2147"/>
    <mergeCell ref="A2144:A2155"/>
    <mergeCell ref="B2144:B2155"/>
    <mergeCell ref="C2144:C2145"/>
    <mergeCell ref="D2144:D2145"/>
    <mergeCell ref="E2144:E2145"/>
    <mergeCell ref="F2144:F2145"/>
    <mergeCell ref="C2148:C2149"/>
    <mergeCell ref="D2148:D2149"/>
    <mergeCell ref="E2148:E2149"/>
    <mergeCell ref="F2148:F2149"/>
    <mergeCell ref="A2130:A2135"/>
    <mergeCell ref="B2130:B2135"/>
    <mergeCell ref="A2136:A2141"/>
    <mergeCell ref="B2136:B2141"/>
    <mergeCell ref="B2142:H2142"/>
    <mergeCell ref="C2143:H2143"/>
    <mergeCell ref="C2128:C2129"/>
    <mergeCell ref="D2128:D2129"/>
    <mergeCell ref="E2128:E2129"/>
    <mergeCell ref="F2128:F2129"/>
    <mergeCell ref="G2128:G2129"/>
    <mergeCell ref="H2128:H2129"/>
    <mergeCell ref="C2126:C2127"/>
    <mergeCell ref="D2126:D2127"/>
    <mergeCell ref="E2126:E2127"/>
    <mergeCell ref="F2126:F2127"/>
    <mergeCell ref="G2126:G2127"/>
    <mergeCell ref="H2126:H2127"/>
    <mergeCell ref="C2117:H2117"/>
    <mergeCell ref="A2118:A2129"/>
    <mergeCell ref="B2118:B2129"/>
    <mergeCell ref="C2118:C2119"/>
    <mergeCell ref="D2118:D2119"/>
    <mergeCell ref="E2118:E2119"/>
    <mergeCell ref="F2118:F2119"/>
    <mergeCell ref="G2118:G2119"/>
    <mergeCell ref="H2118:H2119"/>
    <mergeCell ref="C2120:C2121"/>
    <mergeCell ref="A2109:A2114"/>
    <mergeCell ref="B2109:B2114"/>
    <mergeCell ref="B2115:H2115"/>
    <mergeCell ref="B2116:H2116"/>
    <mergeCell ref="H2122:H2123"/>
    <mergeCell ref="C2124:C2125"/>
    <mergeCell ref="D2124:D2125"/>
    <mergeCell ref="E2124:E2125"/>
    <mergeCell ref="F2124:F2125"/>
    <mergeCell ref="G2124:G2125"/>
    <mergeCell ref="H2124:H2125"/>
    <mergeCell ref="D2120:D2121"/>
    <mergeCell ref="E2120:E2121"/>
    <mergeCell ref="F2120:F2121"/>
    <mergeCell ref="G2120:G2121"/>
    <mergeCell ref="H2120:H2121"/>
    <mergeCell ref="C2122:C2123"/>
    <mergeCell ref="D2122:D2123"/>
    <mergeCell ref="E2122:E2123"/>
    <mergeCell ref="F2122:F2123"/>
    <mergeCell ref="G2122:G2123"/>
    <mergeCell ref="A1970:A1975"/>
    <mergeCell ref="B1970:B1975"/>
    <mergeCell ref="A1976:A1981"/>
    <mergeCell ref="B1976:B1981"/>
    <mergeCell ref="A1982:A1987"/>
    <mergeCell ref="B1982:B1987"/>
    <mergeCell ref="A1952:A1957"/>
    <mergeCell ref="B1952:B1957"/>
    <mergeCell ref="A1958:A1963"/>
    <mergeCell ref="B1958:B1963"/>
    <mergeCell ref="A1964:A1969"/>
    <mergeCell ref="B1964:B1969"/>
    <mergeCell ref="A1934:A1939"/>
    <mergeCell ref="B1934:B1939"/>
    <mergeCell ref="A1940:A1945"/>
    <mergeCell ref="B1940:B1945"/>
    <mergeCell ref="A1946:A1951"/>
    <mergeCell ref="B1946:B1951"/>
    <mergeCell ref="A1916:A1921"/>
    <mergeCell ref="B1916:B1921"/>
    <mergeCell ref="A1922:A1927"/>
    <mergeCell ref="B1922:B1927"/>
    <mergeCell ref="A1928:A1933"/>
    <mergeCell ref="B1928:B1933"/>
    <mergeCell ref="A1898:A1903"/>
    <mergeCell ref="B1898:B1903"/>
    <mergeCell ref="A1904:A1909"/>
    <mergeCell ref="B1904:B1909"/>
    <mergeCell ref="A1910:A1915"/>
    <mergeCell ref="B1910:B1915"/>
    <mergeCell ref="A1880:A1885"/>
    <mergeCell ref="B1880:B1885"/>
    <mergeCell ref="A1886:A1891"/>
    <mergeCell ref="B1886:B1891"/>
    <mergeCell ref="A1892:A1897"/>
    <mergeCell ref="B1892:B1897"/>
    <mergeCell ref="A1862:A1867"/>
    <mergeCell ref="B1862:B1867"/>
    <mergeCell ref="A1868:A1873"/>
    <mergeCell ref="B1868:B1873"/>
    <mergeCell ref="A1874:A1879"/>
    <mergeCell ref="B1874:B1879"/>
    <mergeCell ref="A1844:A1849"/>
    <mergeCell ref="B1844:B1849"/>
    <mergeCell ref="A1850:A1855"/>
    <mergeCell ref="B1850:B1855"/>
    <mergeCell ref="A1856:A1861"/>
    <mergeCell ref="B1856:B1861"/>
    <mergeCell ref="A1818:A1823"/>
    <mergeCell ref="B1818:B1823"/>
    <mergeCell ref="A1824:A1829"/>
    <mergeCell ref="B1824:B1829"/>
    <mergeCell ref="B1842:H1842"/>
    <mergeCell ref="C1843:H1843"/>
    <mergeCell ref="A1800:A1805"/>
    <mergeCell ref="B1800:B1805"/>
    <mergeCell ref="A1806:A1811"/>
    <mergeCell ref="B1806:B1811"/>
    <mergeCell ref="A1812:A1817"/>
    <mergeCell ref="B1812:B1817"/>
    <mergeCell ref="A1768:A1773"/>
    <mergeCell ref="B1768:B1773"/>
    <mergeCell ref="A1774:A1779"/>
    <mergeCell ref="B1774:B1779"/>
    <mergeCell ref="B1798:H1798"/>
    <mergeCell ref="C1799:H1799"/>
    <mergeCell ref="A1780:A1785"/>
    <mergeCell ref="B1780:B1785"/>
    <mergeCell ref="A1830:A1835"/>
    <mergeCell ref="B1830:B1835"/>
    <mergeCell ref="A1836:A1841"/>
    <mergeCell ref="B1836:B1841"/>
    <mergeCell ref="A1786:A1791"/>
    <mergeCell ref="A1792:A1797"/>
    <mergeCell ref="B1786:B1791"/>
    <mergeCell ref="B1792:B1797"/>
    <mergeCell ref="A1750:A1755"/>
    <mergeCell ref="B1750:B1755"/>
    <mergeCell ref="A1756:A1761"/>
    <mergeCell ref="B1756:B1761"/>
    <mergeCell ref="A1762:A1767"/>
    <mergeCell ref="B1762:B1767"/>
    <mergeCell ref="A1718:A1723"/>
    <mergeCell ref="B1718:B1723"/>
    <mergeCell ref="A1724:A1729"/>
    <mergeCell ref="B1724:B1729"/>
    <mergeCell ref="B1748:H1748"/>
    <mergeCell ref="C1749:H1749"/>
    <mergeCell ref="A1700:A1705"/>
    <mergeCell ref="B1700:B1705"/>
    <mergeCell ref="A1706:A1711"/>
    <mergeCell ref="B1706:B1711"/>
    <mergeCell ref="A1712:A1717"/>
    <mergeCell ref="B1712:B1717"/>
    <mergeCell ref="A1730:A1735"/>
    <mergeCell ref="B1730:B1735"/>
    <mergeCell ref="A1736:A1741"/>
    <mergeCell ref="B1736:B1741"/>
    <mergeCell ref="A1742:A1747"/>
    <mergeCell ref="B1742:B1747"/>
    <mergeCell ref="A1682:A1687"/>
    <mergeCell ref="B1682:B1687"/>
    <mergeCell ref="A1688:A1693"/>
    <mergeCell ref="B1688:B1693"/>
    <mergeCell ref="A1694:A1699"/>
    <mergeCell ref="B1694:B1699"/>
    <mergeCell ref="A1664:A1669"/>
    <mergeCell ref="B1664:B1669"/>
    <mergeCell ref="A1670:A1675"/>
    <mergeCell ref="B1670:B1675"/>
    <mergeCell ref="A1676:A1681"/>
    <mergeCell ref="B1676:B1681"/>
    <mergeCell ref="A1646:A1651"/>
    <mergeCell ref="B1646:B1651"/>
    <mergeCell ref="A1652:A1657"/>
    <mergeCell ref="B1652:B1657"/>
    <mergeCell ref="A1658:A1663"/>
    <mergeCell ref="B1658:B1663"/>
    <mergeCell ref="A1628:A1633"/>
    <mergeCell ref="B1628:B1633"/>
    <mergeCell ref="A1634:A1639"/>
    <mergeCell ref="B1634:B1639"/>
    <mergeCell ref="A1640:A1645"/>
    <mergeCell ref="B1640:B1645"/>
    <mergeCell ref="A1610:A1615"/>
    <mergeCell ref="B1610:B1615"/>
    <mergeCell ref="A1616:A1621"/>
    <mergeCell ref="B1616:B1621"/>
    <mergeCell ref="A1622:A1627"/>
    <mergeCell ref="B1622:B1627"/>
    <mergeCell ref="A1592:A1597"/>
    <mergeCell ref="B1592:B1597"/>
    <mergeCell ref="A1598:A1603"/>
    <mergeCell ref="B1598:B1603"/>
    <mergeCell ref="A1604:A1609"/>
    <mergeCell ref="B1604:B1609"/>
    <mergeCell ref="A1574:A1579"/>
    <mergeCell ref="B1574:B1579"/>
    <mergeCell ref="A1580:A1585"/>
    <mergeCell ref="B1580:B1585"/>
    <mergeCell ref="A1586:A1591"/>
    <mergeCell ref="B1586:B1591"/>
    <mergeCell ref="A1556:A1561"/>
    <mergeCell ref="B1556:B1561"/>
    <mergeCell ref="A1562:A1567"/>
    <mergeCell ref="B1562:B1567"/>
    <mergeCell ref="A1568:A1573"/>
    <mergeCell ref="B1568:B1573"/>
    <mergeCell ref="A1538:A1543"/>
    <mergeCell ref="B1538:B1543"/>
    <mergeCell ref="A1544:A1549"/>
    <mergeCell ref="B1544:B1549"/>
    <mergeCell ref="A1550:A1555"/>
    <mergeCell ref="B1550:B1555"/>
    <mergeCell ref="A1524:A1529"/>
    <mergeCell ref="B1524:B1529"/>
    <mergeCell ref="B1530:H1530"/>
    <mergeCell ref="C1531:H1531"/>
    <mergeCell ref="A1532:A1537"/>
    <mergeCell ref="B1532:B1537"/>
    <mergeCell ref="A1510:A1515"/>
    <mergeCell ref="B1510:B1515"/>
    <mergeCell ref="B1516:H1516"/>
    <mergeCell ref="C1517:H1517"/>
    <mergeCell ref="A1518:A1523"/>
    <mergeCell ref="B1518:B1523"/>
    <mergeCell ref="A1492:A1497"/>
    <mergeCell ref="B1492:B1497"/>
    <mergeCell ref="A1498:A1503"/>
    <mergeCell ref="B1498:B1503"/>
    <mergeCell ref="A1504:A1509"/>
    <mergeCell ref="B1504:B1509"/>
    <mergeCell ref="A1474:A1479"/>
    <mergeCell ref="B1474:B1479"/>
    <mergeCell ref="A1480:A1485"/>
    <mergeCell ref="B1480:B1485"/>
    <mergeCell ref="A1486:A1491"/>
    <mergeCell ref="B1486:B1491"/>
    <mergeCell ref="A1456:A1461"/>
    <mergeCell ref="B1456:B1461"/>
    <mergeCell ref="A1462:A1467"/>
    <mergeCell ref="B1462:B1467"/>
    <mergeCell ref="A1468:A1473"/>
    <mergeCell ref="B1468:B1473"/>
    <mergeCell ref="A1438:A1443"/>
    <mergeCell ref="B1438:B1443"/>
    <mergeCell ref="A1444:A1449"/>
    <mergeCell ref="B1444:B1449"/>
    <mergeCell ref="A1450:A1455"/>
    <mergeCell ref="B1450:B1455"/>
    <mergeCell ref="A1420:A1425"/>
    <mergeCell ref="B1420:B1425"/>
    <mergeCell ref="A1426:A1431"/>
    <mergeCell ref="B1426:B1431"/>
    <mergeCell ref="A1432:A1437"/>
    <mergeCell ref="B1432:B1437"/>
    <mergeCell ref="A1402:A1407"/>
    <mergeCell ref="B1402:B1407"/>
    <mergeCell ref="A1408:A1413"/>
    <mergeCell ref="B1408:B1413"/>
    <mergeCell ref="A1414:A1419"/>
    <mergeCell ref="B1414:B1419"/>
    <mergeCell ref="A1388:A1393"/>
    <mergeCell ref="B1388:B1393"/>
    <mergeCell ref="B1394:H1394"/>
    <mergeCell ref="C1395:H1395"/>
    <mergeCell ref="A1396:A1401"/>
    <mergeCell ref="B1396:B1401"/>
    <mergeCell ref="A1370:A1375"/>
    <mergeCell ref="B1370:B1375"/>
    <mergeCell ref="A1376:A1381"/>
    <mergeCell ref="B1376:B1381"/>
    <mergeCell ref="A1382:A1387"/>
    <mergeCell ref="B1382:B1387"/>
    <mergeCell ref="A1352:A1357"/>
    <mergeCell ref="B1352:B1357"/>
    <mergeCell ref="A1358:A1363"/>
    <mergeCell ref="B1358:B1363"/>
    <mergeCell ref="A1364:A1369"/>
    <mergeCell ref="B1364:B1369"/>
    <mergeCell ref="A1334:A1339"/>
    <mergeCell ref="B1334:B1339"/>
    <mergeCell ref="A1340:A1345"/>
    <mergeCell ref="B1340:B1345"/>
    <mergeCell ref="A1346:A1351"/>
    <mergeCell ref="B1346:B1351"/>
    <mergeCell ref="A1316:A1321"/>
    <mergeCell ref="B1316:B1321"/>
    <mergeCell ref="A1322:A1327"/>
    <mergeCell ref="B1322:B1327"/>
    <mergeCell ref="A1328:A1333"/>
    <mergeCell ref="B1328:B1333"/>
    <mergeCell ref="A1298:A1303"/>
    <mergeCell ref="B1298:B1303"/>
    <mergeCell ref="A1304:A1309"/>
    <mergeCell ref="B1304:B1309"/>
    <mergeCell ref="A1310:A1315"/>
    <mergeCell ref="B1310:B1315"/>
    <mergeCell ref="A1280:A1285"/>
    <mergeCell ref="B1280:B1285"/>
    <mergeCell ref="A1286:A1291"/>
    <mergeCell ref="B1286:B1291"/>
    <mergeCell ref="A1292:A1297"/>
    <mergeCell ref="B1292:B1297"/>
    <mergeCell ref="A1262:A1267"/>
    <mergeCell ref="B1262:B1267"/>
    <mergeCell ref="A1268:A1273"/>
    <mergeCell ref="B1268:B1273"/>
    <mergeCell ref="A1274:A1279"/>
    <mergeCell ref="B1274:B1279"/>
    <mergeCell ref="A1244:A1249"/>
    <mergeCell ref="B1244:B1249"/>
    <mergeCell ref="A1250:A1255"/>
    <mergeCell ref="B1250:B1255"/>
    <mergeCell ref="A1256:A1261"/>
    <mergeCell ref="B1256:B1261"/>
    <mergeCell ref="A1226:A1231"/>
    <mergeCell ref="B1226:B1231"/>
    <mergeCell ref="A1232:A1237"/>
    <mergeCell ref="B1232:B1237"/>
    <mergeCell ref="A1238:A1243"/>
    <mergeCell ref="B1238:B1243"/>
    <mergeCell ref="A1212:A1217"/>
    <mergeCell ref="B1212:B1217"/>
    <mergeCell ref="B1218:H1218"/>
    <mergeCell ref="C1219:H1219"/>
    <mergeCell ref="A1220:A1225"/>
    <mergeCell ref="B1220:B1225"/>
    <mergeCell ref="A1194:A1199"/>
    <mergeCell ref="B1194:B1199"/>
    <mergeCell ref="A1200:A1205"/>
    <mergeCell ref="B1200:B1205"/>
    <mergeCell ref="A1206:A1211"/>
    <mergeCell ref="B1206:B1211"/>
    <mergeCell ref="A1176:A1181"/>
    <mergeCell ref="B1176:B1181"/>
    <mergeCell ref="A1182:A1187"/>
    <mergeCell ref="B1182:B1187"/>
    <mergeCell ref="A1188:A1193"/>
    <mergeCell ref="B1188:B1193"/>
    <mergeCell ref="A1158:A1163"/>
    <mergeCell ref="B1158:B1163"/>
    <mergeCell ref="A1164:A1169"/>
    <mergeCell ref="B1164:B1169"/>
    <mergeCell ref="A1170:A1175"/>
    <mergeCell ref="B1170:B1175"/>
    <mergeCell ref="B1144:H1144"/>
    <mergeCell ref="C1145:H1145"/>
    <mergeCell ref="A1146:A1151"/>
    <mergeCell ref="B1146:B1151"/>
    <mergeCell ref="A1152:A1157"/>
    <mergeCell ref="B1152:B1157"/>
    <mergeCell ref="A1126:A1131"/>
    <mergeCell ref="B1126:B1131"/>
    <mergeCell ref="A1132:A1137"/>
    <mergeCell ref="B1132:B1137"/>
    <mergeCell ref="A1138:A1143"/>
    <mergeCell ref="B1138:B1143"/>
    <mergeCell ref="A1112:A1117"/>
    <mergeCell ref="B1112:B1117"/>
    <mergeCell ref="A1118:A1123"/>
    <mergeCell ref="B1118:B1123"/>
    <mergeCell ref="B1124:H1124"/>
    <mergeCell ref="C1125:H1125"/>
    <mergeCell ref="A906:A911"/>
    <mergeCell ref="B906:B911"/>
    <mergeCell ref="A912:A917"/>
    <mergeCell ref="B912:B917"/>
    <mergeCell ref="B1110:H1110"/>
    <mergeCell ref="C1111:H1111"/>
    <mergeCell ref="A888:A893"/>
    <mergeCell ref="B888:B893"/>
    <mergeCell ref="A894:A899"/>
    <mergeCell ref="B894:B899"/>
    <mergeCell ref="A900:A905"/>
    <mergeCell ref="B900:B905"/>
    <mergeCell ref="A918:A923"/>
    <mergeCell ref="B918:B923"/>
    <mergeCell ref="A924:A929"/>
    <mergeCell ref="B924:B929"/>
    <mergeCell ref="A930:A935"/>
    <mergeCell ref="B930:B935"/>
    <mergeCell ref="B936:B941"/>
    <mergeCell ref="A936:A941"/>
    <mergeCell ref="A942:A947"/>
    <mergeCell ref="B942:B947"/>
    <mergeCell ref="A948:A953"/>
    <mergeCell ref="B948:B953"/>
    <mergeCell ref="A954:A959"/>
    <mergeCell ref="B954:B959"/>
    <mergeCell ref="A870:A875"/>
    <mergeCell ref="B870:B875"/>
    <mergeCell ref="A876:A881"/>
    <mergeCell ref="B876:B881"/>
    <mergeCell ref="A882:A887"/>
    <mergeCell ref="B882:B887"/>
    <mergeCell ref="A852:A857"/>
    <mergeCell ref="B852:B857"/>
    <mergeCell ref="A858:A863"/>
    <mergeCell ref="B858:B863"/>
    <mergeCell ref="A864:A869"/>
    <mergeCell ref="B864:B869"/>
    <mergeCell ref="A834:A839"/>
    <mergeCell ref="B834:B839"/>
    <mergeCell ref="A840:A845"/>
    <mergeCell ref="B840:B845"/>
    <mergeCell ref="A846:A851"/>
    <mergeCell ref="B846:B851"/>
    <mergeCell ref="A816:A821"/>
    <mergeCell ref="B816:B821"/>
    <mergeCell ref="A822:A827"/>
    <mergeCell ref="B822:B827"/>
    <mergeCell ref="A828:A833"/>
    <mergeCell ref="B828:B833"/>
    <mergeCell ref="A798:A803"/>
    <mergeCell ref="B798:B803"/>
    <mergeCell ref="A804:A809"/>
    <mergeCell ref="B804:B809"/>
    <mergeCell ref="A810:A815"/>
    <mergeCell ref="B810:B815"/>
    <mergeCell ref="A780:A785"/>
    <mergeCell ref="B780:B785"/>
    <mergeCell ref="A786:A791"/>
    <mergeCell ref="B786:B791"/>
    <mergeCell ref="A792:A797"/>
    <mergeCell ref="B792:B797"/>
    <mergeCell ref="A762:A767"/>
    <mergeCell ref="B762:B767"/>
    <mergeCell ref="A768:A773"/>
    <mergeCell ref="B768:B773"/>
    <mergeCell ref="A774:A779"/>
    <mergeCell ref="B774:B779"/>
    <mergeCell ref="A744:A749"/>
    <mergeCell ref="B744:B749"/>
    <mergeCell ref="A750:A755"/>
    <mergeCell ref="B750:B755"/>
    <mergeCell ref="A756:A761"/>
    <mergeCell ref="B756:B761"/>
    <mergeCell ref="A726:A731"/>
    <mergeCell ref="B726:B731"/>
    <mergeCell ref="A732:A737"/>
    <mergeCell ref="B732:B737"/>
    <mergeCell ref="A738:A743"/>
    <mergeCell ref="B738:B743"/>
    <mergeCell ref="C713:H713"/>
    <mergeCell ref="A714:A719"/>
    <mergeCell ref="B714:B719"/>
    <mergeCell ref="A720:A725"/>
    <mergeCell ref="B720:B725"/>
    <mergeCell ref="A670:A675"/>
    <mergeCell ref="B670:B675"/>
    <mergeCell ref="A676:A681"/>
    <mergeCell ref="B676:B681"/>
    <mergeCell ref="A682:A687"/>
    <mergeCell ref="B682:B687"/>
    <mergeCell ref="A652:A657"/>
    <mergeCell ref="B652:B657"/>
    <mergeCell ref="A658:A663"/>
    <mergeCell ref="B658:B663"/>
    <mergeCell ref="A664:A669"/>
    <mergeCell ref="B664:B669"/>
    <mergeCell ref="A688:A693"/>
    <mergeCell ref="B688:B693"/>
    <mergeCell ref="A694:A699"/>
    <mergeCell ref="B694:B699"/>
    <mergeCell ref="A634:A639"/>
    <mergeCell ref="B634:B639"/>
    <mergeCell ref="A640:A645"/>
    <mergeCell ref="B640:B645"/>
    <mergeCell ref="A646:A651"/>
    <mergeCell ref="B646:B651"/>
    <mergeCell ref="B620:H620"/>
    <mergeCell ref="C621:H621"/>
    <mergeCell ref="A622:A627"/>
    <mergeCell ref="B622:B627"/>
    <mergeCell ref="A628:A633"/>
    <mergeCell ref="B628:B633"/>
    <mergeCell ref="A602:A607"/>
    <mergeCell ref="B602:B607"/>
    <mergeCell ref="A608:A613"/>
    <mergeCell ref="B608:B613"/>
    <mergeCell ref="B712:H712"/>
    <mergeCell ref="A614:A619"/>
    <mergeCell ref="B614:B619"/>
    <mergeCell ref="A512:A517"/>
    <mergeCell ref="B512:B517"/>
    <mergeCell ref="A518:A523"/>
    <mergeCell ref="B518:B523"/>
    <mergeCell ref="A524:A529"/>
    <mergeCell ref="B524:B529"/>
    <mergeCell ref="A494:A499"/>
    <mergeCell ref="B494:B499"/>
    <mergeCell ref="A500:A505"/>
    <mergeCell ref="B500:B505"/>
    <mergeCell ref="A506:A511"/>
    <mergeCell ref="B506:B511"/>
    <mergeCell ref="A584:A589"/>
    <mergeCell ref="B584:B589"/>
    <mergeCell ref="A590:A595"/>
    <mergeCell ref="B590:B595"/>
    <mergeCell ref="A596:A601"/>
    <mergeCell ref="B596:B601"/>
    <mergeCell ref="A566:A571"/>
    <mergeCell ref="B566:B571"/>
    <mergeCell ref="A572:A577"/>
    <mergeCell ref="B572:B577"/>
    <mergeCell ref="A578:A583"/>
    <mergeCell ref="B578:B583"/>
    <mergeCell ref="A548:A553"/>
    <mergeCell ref="B548:B553"/>
    <mergeCell ref="A554:A559"/>
    <mergeCell ref="B554:B559"/>
    <mergeCell ref="A560:A565"/>
    <mergeCell ref="B560:B565"/>
    <mergeCell ref="B365:B370"/>
    <mergeCell ref="A371:A376"/>
    <mergeCell ref="B371:B376"/>
    <mergeCell ref="A377:A382"/>
    <mergeCell ref="B377:B382"/>
    <mergeCell ref="A383:A388"/>
    <mergeCell ref="B383:B388"/>
    <mergeCell ref="B427:G427"/>
    <mergeCell ref="C428:G428"/>
    <mergeCell ref="C481:H481"/>
    <mergeCell ref="A455:A460"/>
    <mergeCell ref="B455:B460"/>
    <mergeCell ref="A461:A466"/>
    <mergeCell ref="B461:B466"/>
    <mergeCell ref="A473:A478"/>
    <mergeCell ref="B473:B478"/>
    <mergeCell ref="A435:A440"/>
    <mergeCell ref="B435:B440"/>
    <mergeCell ref="A441:A446"/>
    <mergeCell ref="B441:B446"/>
    <mergeCell ref="C454:G454"/>
    <mergeCell ref="B453:H453"/>
    <mergeCell ref="A467:A472"/>
    <mergeCell ref="B467:B472"/>
    <mergeCell ref="B479:H479"/>
    <mergeCell ref="A23:A28"/>
    <mergeCell ref="A135:A140"/>
    <mergeCell ref="B135:B140"/>
    <mergeCell ref="B269:B274"/>
    <mergeCell ref="A239:A244"/>
    <mergeCell ref="B239:B244"/>
    <mergeCell ref="A245:A250"/>
    <mergeCell ref="B245:B250"/>
    <mergeCell ref="A251:A256"/>
    <mergeCell ref="B251:B256"/>
    <mergeCell ref="A221:A226"/>
    <mergeCell ref="A85:A90"/>
    <mergeCell ref="B85:B90"/>
    <mergeCell ref="A91:A96"/>
    <mergeCell ref="B91:B96"/>
    <mergeCell ref="A97:A102"/>
    <mergeCell ref="B97:B102"/>
    <mergeCell ref="A167:A172"/>
    <mergeCell ref="B167:B172"/>
    <mergeCell ref="B173:B178"/>
    <mergeCell ref="A179:A184"/>
    <mergeCell ref="B179:B184"/>
    <mergeCell ref="A153:A158"/>
    <mergeCell ref="A117:A122"/>
    <mergeCell ref="B117:B122"/>
    <mergeCell ref="A123:A128"/>
    <mergeCell ref="B123:B128"/>
    <mergeCell ref="A147:A152"/>
    <mergeCell ref="B147:B152"/>
    <mergeCell ref="A141:A146"/>
    <mergeCell ref="B141:B146"/>
    <mergeCell ref="A103:A108"/>
    <mergeCell ref="O5:O6"/>
    <mergeCell ref="P5:P6"/>
    <mergeCell ref="B8:H8"/>
    <mergeCell ref="B9:H9"/>
    <mergeCell ref="B10:C10"/>
    <mergeCell ref="D10:G10"/>
    <mergeCell ref="I4:I6"/>
    <mergeCell ref="J4:J6"/>
    <mergeCell ref="K4:K6"/>
    <mergeCell ref="L4:L6"/>
    <mergeCell ref="M4:P4"/>
    <mergeCell ref="E5:E6"/>
    <mergeCell ref="F5:F6"/>
    <mergeCell ref="G5:G6"/>
    <mergeCell ref="H5:H6"/>
    <mergeCell ref="M5:M6"/>
    <mergeCell ref="B23:B28"/>
    <mergeCell ref="N5:N6"/>
    <mergeCell ref="B17:B22"/>
    <mergeCell ref="A2:H2"/>
    <mergeCell ref="A4:A6"/>
    <mergeCell ref="B4:B6"/>
    <mergeCell ref="C4:C6"/>
    <mergeCell ref="D4:D6"/>
    <mergeCell ref="A2030:A2035"/>
    <mergeCell ref="B2030:B2035"/>
    <mergeCell ref="A29:A34"/>
    <mergeCell ref="B29:B34"/>
    <mergeCell ref="A35:A40"/>
    <mergeCell ref="B35:B40"/>
    <mergeCell ref="A41:A46"/>
    <mergeCell ref="B41:B46"/>
    <mergeCell ref="A11:A16"/>
    <mergeCell ref="B11:B16"/>
    <mergeCell ref="A17:A22"/>
    <mergeCell ref="A227:A232"/>
    <mergeCell ref="B227:B232"/>
    <mergeCell ref="B73:B78"/>
    <mergeCell ref="A79:A84"/>
    <mergeCell ref="B79:B84"/>
    <mergeCell ref="A47:A52"/>
    <mergeCell ref="B47:B52"/>
    <mergeCell ref="B215:B220"/>
    <mergeCell ref="B197:B202"/>
    <mergeCell ref="B153:B158"/>
    <mergeCell ref="A191:A196"/>
    <mergeCell ref="B191:B196"/>
    <mergeCell ref="B221:B226"/>
    <mergeCell ref="A67:A72"/>
    <mergeCell ref="B65:G65"/>
    <mergeCell ref="C66:G66"/>
    <mergeCell ref="A3900:A3905"/>
    <mergeCell ref="B3900:B3905"/>
    <mergeCell ref="A3733:A3738"/>
    <mergeCell ref="A3745:A3750"/>
    <mergeCell ref="B3683:H3683"/>
    <mergeCell ref="C3684:H3684"/>
    <mergeCell ref="B3685:B3690"/>
    <mergeCell ref="B3691:B3696"/>
    <mergeCell ref="A3685:A3690"/>
    <mergeCell ref="A3691:A3696"/>
    <mergeCell ref="A3739:A3744"/>
    <mergeCell ref="B3739:B3744"/>
    <mergeCell ref="B3745:B3750"/>
    <mergeCell ref="A209:A214"/>
    <mergeCell ref="A215:A220"/>
    <mergeCell ref="A3259:A3264"/>
    <mergeCell ref="B3733:B3738"/>
    <mergeCell ref="C3633:H3633"/>
    <mergeCell ref="B3656:H3656"/>
    <mergeCell ref="B3725:H3725"/>
    <mergeCell ref="C3726:G3726"/>
    <mergeCell ref="A3727:A3732"/>
    <mergeCell ref="B3727:B3732"/>
    <mergeCell ref="B209:B214"/>
    <mergeCell ref="A311:A316"/>
    <mergeCell ref="A317:A322"/>
    <mergeCell ref="B317:B322"/>
    <mergeCell ref="A323:A328"/>
    <mergeCell ref="B323:B328"/>
    <mergeCell ref="A293:A298"/>
    <mergeCell ref="B293:B298"/>
    <mergeCell ref="A299:A304"/>
    <mergeCell ref="B3724:H3724"/>
    <mergeCell ref="A3658:A3663"/>
    <mergeCell ref="B3658:B3663"/>
    <mergeCell ref="A389:A394"/>
    <mergeCell ref="B389:B394"/>
    <mergeCell ref="A395:A400"/>
    <mergeCell ref="B395:B400"/>
    <mergeCell ref="C3657:H3657"/>
    <mergeCell ref="A3271:A3276"/>
    <mergeCell ref="B3271:B3276"/>
    <mergeCell ref="B3632:H3632"/>
    <mergeCell ref="A3634:A3639"/>
    <mergeCell ref="B3634:B3639"/>
    <mergeCell ref="A421:A426"/>
    <mergeCell ref="B421:B426"/>
    <mergeCell ref="A429:A434"/>
    <mergeCell ref="B429:B434"/>
    <mergeCell ref="B413:G413"/>
    <mergeCell ref="C414:G414"/>
    <mergeCell ref="A415:A420"/>
    <mergeCell ref="B415:B420"/>
    <mergeCell ref="A482:A487"/>
    <mergeCell ref="B482:B487"/>
    <mergeCell ref="A488:A493"/>
    <mergeCell ref="B488:B493"/>
    <mergeCell ref="B480:H480"/>
    <mergeCell ref="A530:A535"/>
    <mergeCell ref="B530:B535"/>
    <mergeCell ref="A536:A541"/>
    <mergeCell ref="B536:B541"/>
    <mergeCell ref="A542:A547"/>
    <mergeCell ref="B542:B547"/>
    <mergeCell ref="B3704:H3704"/>
    <mergeCell ref="C3705:G3705"/>
    <mergeCell ref="A3706:A3711"/>
    <mergeCell ref="B3706:B3711"/>
    <mergeCell ref="A3712:A3717"/>
    <mergeCell ref="B3712:B3717"/>
    <mergeCell ref="A3718:A3723"/>
    <mergeCell ref="B3718:B3723"/>
    <mergeCell ref="C116:G116"/>
    <mergeCell ref="A73:A78"/>
    <mergeCell ref="B129:B134"/>
    <mergeCell ref="B103:B108"/>
    <mergeCell ref="A129:A134"/>
    <mergeCell ref="B115:H115"/>
    <mergeCell ref="B165:G165"/>
    <mergeCell ref="C166:G166"/>
    <mergeCell ref="B299:B304"/>
    <mergeCell ref="A305:A310"/>
    <mergeCell ref="B305:B310"/>
    <mergeCell ref="A275:A280"/>
    <mergeCell ref="B275:B280"/>
    <mergeCell ref="A281:A286"/>
    <mergeCell ref="B281:B286"/>
    <mergeCell ref="A287:A292"/>
    <mergeCell ref="B287:B292"/>
    <mergeCell ref="A233:A238"/>
    <mergeCell ref="B233:B238"/>
    <mergeCell ref="A203:A208"/>
    <mergeCell ref="B203:B208"/>
    <mergeCell ref="A185:A190"/>
    <mergeCell ref="B185:B190"/>
    <mergeCell ref="A197:A202"/>
    <mergeCell ref="B1008:B1013"/>
    <mergeCell ref="B1014:B1019"/>
    <mergeCell ref="B1020:B1025"/>
    <mergeCell ref="B1026:B1031"/>
    <mergeCell ref="B1032:B1037"/>
    <mergeCell ref="B1038:B1043"/>
    <mergeCell ref="B1044:B1049"/>
    <mergeCell ref="B1050:B1055"/>
    <mergeCell ref="B67:B72"/>
    <mergeCell ref="B311:B316"/>
    <mergeCell ref="A347:A352"/>
    <mergeCell ref="B347:B352"/>
    <mergeCell ref="A329:A334"/>
    <mergeCell ref="B329:B334"/>
    <mergeCell ref="A3265:A3270"/>
    <mergeCell ref="B3265:B3270"/>
    <mergeCell ref="B3703:H3703"/>
    <mergeCell ref="A173:A178"/>
    <mergeCell ref="A257:A262"/>
    <mergeCell ref="B257:B262"/>
    <mergeCell ref="A263:A268"/>
    <mergeCell ref="B263:B268"/>
    <mergeCell ref="A269:A274"/>
    <mergeCell ref="A335:A340"/>
    <mergeCell ref="B335:B340"/>
    <mergeCell ref="A341:A346"/>
    <mergeCell ref="B341:B346"/>
    <mergeCell ref="A353:A358"/>
    <mergeCell ref="B353:B358"/>
    <mergeCell ref="A359:A364"/>
    <mergeCell ref="B359:B364"/>
    <mergeCell ref="A365:A370"/>
    <mergeCell ref="A3881:A3886"/>
    <mergeCell ref="B3881:B3886"/>
    <mergeCell ref="A3887:A3892"/>
    <mergeCell ref="B3887:B3892"/>
    <mergeCell ref="B3811:B3816"/>
    <mergeCell ref="B3817:B3822"/>
    <mergeCell ref="B3823:B3828"/>
    <mergeCell ref="B3829:B3834"/>
    <mergeCell ref="B3835:B3840"/>
    <mergeCell ref="A3751:A3756"/>
    <mergeCell ref="A3757:A3762"/>
    <mergeCell ref="A3763:A3768"/>
    <mergeCell ref="A3769:A3774"/>
    <mergeCell ref="A3775:A3780"/>
    <mergeCell ref="A3781:A3786"/>
    <mergeCell ref="A3787:A3792"/>
    <mergeCell ref="A53:A58"/>
    <mergeCell ref="B53:B58"/>
    <mergeCell ref="A700:A705"/>
    <mergeCell ref="A706:A711"/>
    <mergeCell ref="B700:B705"/>
    <mergeCell ref="B706:B711"/>
    <mergeCell ref="A1002:A1007"/>
    <mergeCell ref="A1008:A1013"/>
    <mergeCell ref="A1014:A1019"/>
    <mergeCell ref="A1020:A1025"/>
    <mergeCell ref="A1026:A1031"/>
    <mergeCell ref="A1032:A1037"/>
    <mergeCell ref="A1038:A1043"/>
    <mergeCell ref="A1044:A1049"/>
    <mergeCell ref="A1050:A1055"/>
    <mergeCell ref="B1002:B1007"/>
    <mergeCell ref="B2088:H2088"/>
    <mergeCell ref="C2089:H2089"/>
    <mergeCell ref="A2090:A2095"/>
    <mergeCell ref="B2090:B2095"/>
    <mergeCell ref="A2096:A2101"/>
    <mergeCell ref="B2096:B2101"/>
    <mergeCell ref="B2102:B2107"/>
    <mergeCell ref="A2102:A2107"/>
    <mergeCell ref="A1056:A1061"/>
    <mergeCell ref="A1062:A1067"/>
    <mergeCell ref="B1056:B1061"/>
    <mergeCell ref="B1062:B1067"/>
    <mergeCell ref="A3841:A3846"/>
    <mergeCell ref="A3847:A3852"/>
    <mergeCell ref="B3841:B3846"/>
    <mergeCell ref="B3847:B3852"/>
    <mergeCell ref="A3893:A3898"/>
    <mergeCell ref="B3893:B3898"/>
    <mergeCell ref="A3405:A3410"/>
    <mergeCell ref="B3405:B3410"/>
    <mergeCell ref="B3853:H3853"/>
    <mergeCell ref="C3854:G3854"/>
    <mergeCell ref="A3855:A3860"/>
    <mergeCell ref="B3855:B3860"/>
    <mergeCell ref="A3861:A3866"/>
    <mergeCell ref="B3861:B3866"/>
    <mergeCell ref="B3867:H3867"/>
    <mergeCell ref="C3868:G3868"/>
    <mergeCell ref="A3869:A3874"/>
    <mergeCell ref="B3869:B3874"/>
    <mergeCell ref="A3875:A3880"/>
    <mergeCell ref="B3875:B3880"/>
  </mergeCells>
  <pageMargins left="0.59055118110236227" right="0.39370078740157483" top="0.59055118110236227" bottom="0.59055118110236227"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СВОД ВСЕХ ПРОГРАММ</vt:lpstr>
      <vt:lpstr>'СВОД ВСЕХ ПРОГРАММ'!Заголовки_для_печати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2018-11-15T03:33:53Z</dcterms:modified>
</cp:coreProperties>
</file>