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480" yWindow="150" windowWidth="24240" windowHeight="12075" tabRatio="797" activeTab="10"/>
  </bookViews>
  <sheets>
    <sheet name="Паспорт МП" sheetId="1" r:id="rId1"/>
    <sheet name="РО МП" sheetId="2" r:id="rId2"/>
    <sheet name="РО ГРБС" sheetId="3" r:id="rId3"/>
    <sheet name="Паспорт ПП1" sheetId="4" r:id="rId4"/>
    <sheet name="Показатели ПП1" sheetId="12" r:id="rId5"/>
    <sheet name="РО ПП1" sheetId="5" r:id="rId6"/>
    <sheet name="Паспорт ПП2" sheetId="8" r:id="rId7"/>
    <sheet name="Показатели ПП2" sheetId="13" r:id="rId8"/>
    <sheet name="РО ПП2" sheetId="7" r:id="rId9"/>
    <sheet name="ПП3" sheetId="9" r:id="rId10"/>
    <sheet name="ОТЧЕТ ЗА 2017" sheetId="14" r:id="rId11"/>
  </sheets>
  <externalReferences>
    <externalReference r:id="rId12"/>
    <externalReference r:id="rId13"/>
  </externalReferences>
  <definedNames>
    <definedName name="_Hlk472063768" localSheetId="8">'РО ПП2'!$A$156</definedName>
    <definedName name="_xlnm._FilterDatabase" localSheetId="0" hidden="1">'Паспорт МП'!$A$8:$J$43</definedName>
    <definedName name="_xlnm._FilterDatabase" localSheetId="2" hidden="1">'РО ГРБС'!$A$10:$L$10</definedName>
    <definedName name="_xlnm.Print_Area" localSheetId="10">'ОТЧЕТ ЗА 2017'!$A$1:$Q$79</definedName>
    <definedName name="_xlnm.Print_Area" localSheetId="0">'Паспорт МП'!$A$1:$J$43</definedName>
    <definedName name="_xlnm.Print_Area" localSheetId="3">'Паспорт ПП1'!$A$1:$J$55</definedName>
    <definedName name="_xlnm.Print_Area" localSheetId="6">'Паспорт ПП2'!$A$1:$J$64</definedName>
    <definedName name="_xlnm.Print_Area" localSheetId="2">'РО ГРБС'!$A$1:$F$600</definedName>
    <definedName name="_xlnm.Print_Area" localSheetId="1">'РО МП'!$A$1:$J$35</definedName>
    <definedName name="_xlnm.Print_Area" localSheetId="5">'РО ПП1'!$A$1:$K$303</definedName>
    <definedName name="_xlnm.Print_Area" localSheetId="8">'РО ПП2'!$A$1:$K$288</definedName>
  </definedNames>
  <calcPr calcId="145621"/>
</workbook>
</file>

<file path=xl/calcChain.xml><?xml version="1.0" encoding="utf-8"?>
<calcChain xmlns="http://schemas.openxmlformats.org/spreadsheetml/2006/main">
  <c r="G77" i="14" l="1"/>
  <c r="G76" i="14" s="1"/>
  <c r="E77" i="14"/>
  <c r="G75" i="14"/>
  <c r="E75" i="14"/>
  <c r="L77" i="14"/>
  <c r="L76" i="14"/>
  <c r="J76" i="14"/>
  <c r="I76" i="14"/>
  <c r="H76" i="14"/>
  <c r="F76" i="14"/>
  <c r="E76" i="14"/>
  <c r="D76" i="14"/>
  <c r="C76" i="14"/>
  <c r="K77" i="14" l="1"/>
  <c r="K76" i="14" s="1"/>
  <c r="F29" i="14" l="1"/>
  <c r="F28" i="14"/>
  <c r="F30" i="14"/>
  <c r="F32" i="14"/>
  <c r="E39" i="14" l="1"/>
  <c r="G37" i="14"/>
  <c r="E37" i="14"/>
  <c r="G35" i="14"/>
  <c r="G33" i="14"/>
  <c r="E33" i="14"/>
  <c r="G31" i="14"/>
  <c r="E31" i="14"/>
  <c r="E29" i="14"/>
  <c r="E27" i="14"/>
  <c r="E25" i="14"/>
  <c r="L23" i="14"/>
  <c r="G23" i="14"/>
  <c r="D545" i="3" l="1"/>
  <c r="D547" i="3"/>
  <c r="D546" i="3"/>
  <c r="L79" i="14" l="1"/>
  <c r="G79" i="14"/>
  <c r="K79" i="14" s="1"/>
  <c r="K78" i="14" s="1"/>
  <c r="L78" i="14"/>
  <c r="J78" i="14"/>
  <c r="I78" i="14"/>
  <c r="H78" i="14"/>
  <c r="F78" i="14"/>
  <c r="E78" i="14"/>
  <c r="D78" i="14"/>
  <c r="C78" i="14"/>
  <c r="L75" i="14"/>
  <c r="L74" i="14" s="1"/>
  <c r="G74" i="14"/>
  <c r="E74" i="14"/>
  <c r="J74" i="14"/>
  <c r="I74" i="14"/>
  <c r="H74" i="14"/>
  <c r="F74" i="14"/>
  <c r="D74" i="14"/>
  <c r="C74" i="14"/>
  <c r="L73" i="14"/>
  <c r="G73" i="14"/>
  <c r="K73" i="14" s="1"/>
  <c r="K72" i="14" s="1"/>
  <c r="L72" i="14"/>
  <c r="J72" i="14"/>
  <c r="I72" i="14"/>
  <c r="H72" i="14"/>
  <c r="F72" i="14"/>
  <c r="E72" i="14"/>
  <c r="D72" i="14"/>
  <c r="C72" i="14"/>
  <c r="L71" i="14"/>
  <c r="K71" i="14"/>
  <c r="L70" i="14"/>
  <c r="K70" i="14"/>
  <c r="J70" i="14"/>
  <c r="I70" i="14"/>
  <c r="H70" i="14"/>
  <c r="G70" i="14"/>
  <c r="F70" i="14"/>
  <c r="E70" i="14"/>
  <c r="D70" i="14"/>
  <c r="C70" i="14"/>
  <c r="L69" i="14"/>
  <c r="G69" i="14"/>
  <c r="K69" i="14" s="1"/>
  <c r="K68" i="14" s="1"/>
  <c r="L68" i="14"/>
  <c r="J68" i="14"/>
  <c r="I68" i="14"/>
  <c r="H68" i="14"/>
  <c r="F68" i="14"/>
  <c r="E68" i="14"/>
  <c r="D68" i="14"/>
  <c r="C68" i="14"/>
  <c r="L67" i="14"/>
  <c r="L66" i="14" s="1"/>
  <c r="E67" i="14"/>
  <c r="E66" i="14" s="1"/>
  <c r="C67" i="14"/>
  <c r="C66" i="14" s="1"/>
  <c r="J66" i="14"/>
  <c r="I66" i="14"/>
  <c r="H66" i="14"/>
  <c r="G66" i="14"/>
  <c r="F66" i="14"/>
  <c r="D66" i="14"/>
  <c r="L65" i="14"/>
  <c r="G65" i="14"/>
  <c r="K65" i="14" s="1"/>
  <c r="K64" i="14" s="1"/>
  <c r="L64" i="14"/>
  <c r="J64" i="14"/>
  <c r="I64" i="14"/>
  <c r="H64" i="14"/>
  <c r="F64" i="14"/>
  <c r="E64" i="14"/>
  <c r="D64" i="14"/>
  <c r="C64" i="14"/>
  <c r="L62" i="14"/>
  <c r="K62" i="14"/>
  <c r="J62" i="14"/>
  <c r="I62" i="14"/>
  <c r="H62" i="14"/>
  <c r="G62" i="14"/>
  <c r="F62" i="14"/>
  <c r="E62" i="14"/>
  <c r="D62" i="14"/>
  <c r="C62" i="14"/>
  <c r="L61" i="14"/>
  <c r="L60" i="14" s="1"/>
  <c r="G61" i="14"/>
  <c r="G60" i="14" s="1"/>
  <c r="E61" i="14"/>
  <c r="E60" i="14" s="1"/>
  <c r="J60" i="14"/>
  <c r="I60" i="14"/>
  <c r="H60" i="14"/>
  <c r="F60" i="14"/>
  <c r="D60" i="14"/>
  <c r="C60" i="14"/>
  <c r="L59" i="14"/>
  <c r="K59" i="14"/>
  <c r="L58" i="14"/>
  <c r="K58" i="14"/>
  <c r="J58" i="14"/>
  <c r="I58" i="14"/>
  <c r="H58" i="14"/>
  <c r="G58" i="14"/>
  <c r="F58" i="14"/>
  <c r="E58" i="14"/>
  <c r="D58" i="14"/>
  <c r="C58" i="14"/>
  <c r="L57" i="14"/>
  <c r="E57" i="14"/>
  <c r="K57" i="14" s="1"/>
  <c r="K56" i="14" s="1"/>
  <c r="L56" i="14"/>
  <c r="J56" i="14"/>
  <c r="I56" i="14"/>
  <c r="H56" i="14"/>
  <c r="G56" i="14"/>
  <c r="F56" i="14"/>
  <c r="D56" i="14"/>
  <c r="C56" i="14"/>
  <c r="L55" i="14"/>
  <c r="G55" i="14"/>
  <c r="K55" i="14" s="1"/>
  <c r="K54" i="14" s="1"/>
  <c r="L54" i="14"/>
  <c r="J54" i="14"/>
  <c r="I54" i="14"/>
  <c r="H54" i="14"/>
  <c r="F54" i="14"/>
  <c r="E54" i="14"/>
  <c r="D54" i="14"/>
  <c r="C54" i="14"/>
  <c r="L52" i="14"/>
  <c r="K52" i="14"/>
  <c r="J52" i="14"/>
  <c r="I52" i="14"/>
  <c r="H52" i="14"/>
  <c r="G52" i="14"/>
  <c r="F52" i="14"/>
  <c r="E52" i="14"/>
  <c r="D52" i="14"/>
  <c r="C52" i="14"/>
  <c r="L50" i="14"/>
  <c r="K50" i="14"/>
  <c r="J50" i="14"/>
  <c r="I50" i="14"/>
  <c r="H50" i="14"/>
  <c r="G50" i="14"/>
  <c r="F50" i="14"/>
  <c r="E50" i="14"/>
  <c r="D50" i="14"/>
  <c r="C50" i="14"/>
  <c r="L48" i="14"/>
  <c r="K48" i="14"/>
  <c r="J48" i="14"/>
  <c r="I48" i="14"/>
  <c r="H48" i="14"/>
  <c r="G48" i="14"/>
  <c r="F48" i="14"/>
  <c r="E48" i="14"/>
  <c r="D48" i="14"/>
  <c r="C48" i="14"/>
  <c r="L46" i="14"/>
  <c r="K46" i="14"/>
  <c r="J46" i="14"/>
  <c r="I46" i="14"/>
  <c r="H46" i="14"/>
  <c r="G46" i="14"/>
  <c r="F46" i="14"/>
  <c r="E46" i="14"/>
  <c r="D46" i="14"/>
  <c r="C46" i="14"/>
  <c r="L44" i="14"/>
  <c r="K44" i="14"/>
  <c r="J44" i="14"/>
  <c r="I44" i="14"/>
  <c r="I42" i="14" s="1"/>
  <c r="H44" i="14"/>
  <c r="G44" i="14"/>
  <c r="F44" i="14"/>
  <c r="E44" i="14"/>
  <c r="D44" i="14"/>
  <c r="C44" i="14"/>
  <c r="L41" i="14"/>
  <c r="G41" i="14"/>
  <c r="K41" i="14" s="1"/>
  <c r="K40" i="14" s="1"/>
  <c r="L40" i="14"/>
  <c r="J40" i="14"/>
  <c r="I40" i="14"/>
  <c r="H40" i="14"/>
  <c r="F40" i="14"/>
  <c r="E40" i="14"/>
  <c r="D40" i="14"/>
  <c r="C40" i="14"/>
  <c r="L39" i="14"/>
  <c r="K39" i="14"/>
  <c r="K38" i="14" s="1"/>
  <c r="L38" i="14"/>
  <c r="J38" i="14"/>
  <c r="I38" i="14"/>
  <c r="H38" i="14"/>
  <c r="G38" i="14"/>
  <c r="F38" i="14"/>
  <c r="D38" i="14"/>
  <c r="C38" i="14"/>
  <c r="L37" i="14"/>
  <c r="L36" i="14" s="1"/>
  <c r="E36" i="14"/>
  <c r="J36" i="14"/>
  <c r="I36" i="14"/>
  <c r="H36" i="14"/>
  <c r="G36" i="14"/>
  <c r="F36" i="14"/>
  <c r="D36" i="14"/>
  <c r="C36" i="14"/>
  <c r="L35" i="14"/>
  <c r="K35" i="14"/>
  <c r="K34" i="14" s="1"/>
  <c r="L34" i="14"/>
  <c r="J34" i="14"/>
  <c r="I34" i="14"/>
  <c r="H34" i="14"/>
  <c r="F34" i="14"/>
  <c r="E34" i="14"/>
  <c r="D34" i="14"/>
  <c r="C34" i="14"/>
  <c r="L33" i="14"/>
  <c r="L32" i="14" s="1"/>
  <c r="G32" i="14"/>
  <c r="E32" i="14"/>
  <c r="J32" i="14"/>
  <c r="I32" i="14"/>
  <c r="H32" i="14"/>
  <c r="D32" i="14"/>
  <c r="C32" i="14"/>
  <c r="L31" i="14"/>
  <c r="E30" i="14"/>
  <c r="L30" i="14"/>
  <c r="J30" i="14"/>
  <c r="I30" i="14"/>
  <c r="H30" i="14"/>
  <c r="G30" i="14"/>
  <c r="D30" i="14"/>
  <c r="C30" i="14"/>
  <c r="L29" i="14"/>
  <c r="K29" i="14"/>
  <c r="K28" i="14" s="1"/>
  <c r="L28" i="14"/>
  <c r="J28" i="14"/>
  <c r="I28" i="14"/>
  <c r="H28" i="14"/>
  <c r="G28" i="14"/>
  <c r="D28" i="14"/>
  <c r="C28" i="14"/>
  <c r="L27" i="14"/>
  <c r="K27" i="14"/>
  <c r="K26" i="14" s="1"/>
  <c r="L26" i="14"/>
  <c r="J26" i="14"/>
  <c r="I26" i="14"/>
  <c r="H26" i="14"/>
  <c r="G26" i="14"/>
  <c r="F26" i="14"/>
  <c r="D26" i="14"/>
  <c r="C26" i="14"/>
  <c r="L25" i="14"/>
  <c r="K25" i="14"/>
  <c r="K24" i="14" s="1"/>
  <c r="L24" i="14"/>
  <c r="J24" i="14"/>
  <c r="I24" i="14"/>
  <c r="H24" i="14"/>
  <c r="G24" i="14"/>
  <c r="F24" i="14"/>
  <c r="D24" i="14"/>
  <c r="C24" i="14"/>
  <c r="I23" i="14"/>
  <c r="G22" i="14"/>
  <c r="E23" i="14"/>
  <c r="E22" i="14" s="1"/>
  <c r="C23" i="14"/>
  <c r="L22" i="14"/>
  <c r="J22" i="14"/>
  <c r="I22" i="14"/>
  <c r="H22" i="14"/>
  <c r="F22" i="14"/>
  <c r="D22" i="14"/>
  <c r="D10" i="14" l="1"/>
  <c r="H10" i="14"/>
  <c r="J10" i="14"/>
  <c r="K23" i="14"/>
  <c r="D42" i="14"/>
  <c r="F42" i="14"/>
  <c r="H42" i="14"/>
  <c r="J42" i="14"/>
  <c r="L42" i="14"/>
  <c r="C42" i="14"/>
  <c r="I10" i="14"/>
  <c r="I7" i="14" s="1"/>
  <c r="F10" i="14"/>
  <c r="F7" i="14" s="1"/>
  <c r="E38" i="14"/>
  <c r="G40" i="14"/>
  <c r="G64" i="14"/>
  <c r="G78" i="14"/>
  <c r="K33" i="14"/>
  <c r="K32" i="14" s="1"/>
  <c r="K67" i="14"/>
  <c r="K66" i="14" s="1"/>
  <c r="C22" i="14"/>
  <c r="C10" i="14" s="1"/>
  <c r="K22" i="14"/>
  <c r="L10" i="14"/>
  <c r="K31" i="14"/>
  <c r="K30" i="14" s="1"/>
  <c r="K37" i="14"/>
  <c r="K36" i="14" s="1"/>
  <c r="K61" i="14"/>
  <c r="K60" i="14" s="1"/>
  <c r="K75" i="14"/>
  <c r="K74" i="14" s="1"/>
  <c r="E24" i="14"/>
  <c r="E26" i="14"/>
  <c r="E28" i="14"/>
  <c r="G34" i="14"/>
  <c r="G54" i="14"/>
  <c r="E56" i="14"/>
  <c r="E42" i="14" s="1"/>
  <c r="G68" i="14"/>
  <c r="G72" i="14"/>
  <c r="J7" i="14" l="1"/>
  <c r="G10" i="14"/>
  <c r="C7" i="14"/>
  <c r="D7" i="14"/>
  <c r="H7" i="14"/>
  <c r="G42" i="14"/>
  <c r="G7" i="14" s="1"/>
  <c r="E10" i="14"/>
  <c r="E7" i="14" s="1"/>
  <c r="K42" i="14"/>
  <c r="L7" i="14"/>
  <c r="K10" i="14"/>
  <c r="K7" i="14" l="1"/>
  <c r="G46" i="1" l="1"/>
  <c r="D296" i="7" l="1"/>
  <c r="F179" i="5" l="1"/>
  <c r="B52" i="8" l="1"/>
  <c r="B51" i="8"/>
  <c r="B50" i="8"/>
  <c r="E342" i="3"/>
  <c r="E343" i="3"/>
  <c r="E344" i="3"/>
  <c r="E345" i="3"/>
  <c r="E346" i="3"/>
  <c r="F343" i="3"/>
  <c r="F344" i="3"/>
  <c r="F345" i="3"/>
  <c r="F346" i="3"/>
  <c r="F342" i="3"/>
  <c r="B353" i="3"/>
  <c r="F358" i="3"/>
  <c r="E358" i="3"/>
  <c r="D358" i="3" s="1"/>
  <c r="F357" i="3"/>
  <c r="E357" i="3"/>
  <c r="D357" i="3"/>
  <c r="F356" i="3"/>
  <c r="E356" i="3"/>
  <c r="D356" i="3" s="1"/>
  <c r="F355" i="3"/>
  <c r="E355" i="3"/>
  <c r="D355" i="3"/>
  <c r="F354" i="3"/>
  <c r="E354" i="3"/>
  <c r="D354" i="3" s="1"/>
  <c r="F353" i="3"/>
  <c r="B570" i="3"/>
  <c r="B564" i="3"/>
  <c r="F549" i="3"/>
  <c r="F548" i="3"/>
  <c r="F542" i="3" s="1"/>
  <c r="F547" i="3"/>
  <c r="F546" i="3"/>
  <c r="F545" i="3"/>
  <c r="B538" i="3"/>
  <c r="B544" i="3"/>
  <c r="B537" i="3"/>
  <c r="E549" i="3"/>
  <c r="D549" i="3" s="1"/>
  <c r="E548" i="3"/>
  <c r="D548" i="3" s="1"/>
  <c r="E545" i="3"/>
  <c r="F543" i="3"/>
  <c r="E543" i="3"/>
  <c r="E542" i="3"/>
  <c r="D542" i="3" s="1"/>
  <c r="E541" i="3"/>
  <c r="E540" i="3"/>
  <c r="E539" i="3"/>
  <c r="B531" i="3"/>
  <c r="B525" i="3"/>
  <c r="B512" i="3"/>
  <c r="E353" i="3" l="1"/>
  <c r="D353" i="3" s="1"/>
  <c r="D543" i="3"/>
  <c r="F541" i="3"/>
  <c r="D541" i="3" s="1"/>
  <c r="E538" i="3"/>
  <c r="E544" i="3"/>
  <c r="E284" i="7"/>
  <c r="F284" i="7"/>
  <c r="E285" i="7"/>
  <c r="E286" i="7"/>
  <c r="E287" i="7"/>
  <c r="F287" i="7"/>
  <c r="E288" i="7"/>
  <c r="F288" i="7"/>
  <c r="H284" i="7"/>
  <c r="H285" i="7"/>
  <c r="H286" i="7"/>
  <c r="H287" i="7"/>
  <c r="H288" i="7"/>
  <c r="G286" i="7"/>
  <c r="G287" i="7"/>
  <c r="G288" i="7"/>
  <c r="G284" i="7"/>
  <c r="D256" i="7"/>
  <c r="D255" i="7"/>
  <c r="D254" i="7"/>
  <c r="D253" i="7"/>
  <c r="D252" i="7"/>
  <c r="H251" i="7"/>
  <c r="G251" i="7"/>
  <c r="F251" i="7"/>
  <c r="E251" i="7"/>
  <c r="H250" i="7"/>
  <c r="G250" i="7"/>
  <c r="F250" i="7"/>
  <c r="E250" i="7"/>
  <c r="D250" i="7" s="1"/>
  <c r="H249" i="7"/>
  <c r="G249" i="7"/>
  <c r="F249" i="7"/>
  <c r="E249" i="7"/>
  <c r="D249" i="7" s="1"/>
  <c r="H248" i="7"/>
  <c r="G248" i="7"/>
  <c r="F248" i="7"/>
  <c r="E248" i="7"/>
  <c r="H247" i="7"/>
  <c r="G247" i="7"/>
  <c r="F247" i="7"/>
  <c r="F245" i="7" s="1"/>
  <c r="E247" i="7"/>
  <c r="D247" i="7"/>
  <c r="H246" i="7"/>
  <c r="G246" i="7"/>
  <c r="F246" i="7"/>
  <c r="E246" i="7"/>
  <c r="D246" i="7" s="1"/>
  <c r="H245" i="7"/>
  <c r="G245" i="7"/>
  <c r="E245" i="7"/>
  <c r="D248" i="7" l="1"/>
  <c r="F540" i="3"/>
  <c r="D540" i="3" s="1"/>
  <c r="D245" i="7"/>
  <c r="D251" i="7"/>
  <c r="F539" i="3" l="1"/>
  <c r="F544" i="3"/>
  <c r="D544" i="3" s="1"/>
  <c r="E208" i="7"/>
  <c r="F208" i="7"/>
  <c r="G208" i="7"/>
  <c r="E209" i="7"/>
  <c r="F209" i="7"/>
  <c r="G209" i="7"/>
  <c r="E210" i="7"/>
  <c r="F210" i="7"/>
  <c r="G210" i="7"/>
  <c r="E211" i="7"/>
  <c r="F211" i="7"/>
  <c r="G211" i="7"/>
  <c r="E212" i="7"/>
  <c r="F212" i="7"/>
  <c r="G212" i="7"/>
  <c r="H209" i="7"/>
  <c r="H210" i="7"/>
  <c r="H211" i="7"/>
  <c r="H212" i="7"/>
  <c r="H208" i="7"/>
  <c r="E219" i="7"/>
  <c r="F219" i="7"/>
  <c r="G219" i="7"/>
  <c r="H219" i="7"/>
  <c r="D220" i="7"/>
  <c r="D221" i="7"/>
  <c r="D222" i="7"/>
  <c r="D223" i="7"/>
  <c r="D224" i="7"/>
  <c r="E50" i="7"/>
  <c r="F50" i="7"/>
  <c r="E51" i="7"/>
  <c r="F51" i="7"/>
  <c r="E52" i="7"/>
  <c r="F52" i="7"/>
  <c r="E53" i="7"/>
  <c r="F53" i="7"/>
  <c r="H50" i="7"/>
  <c r="H51" i="7"/>
  <c r="H52" i="7"/>
  <c r="H53" i="7"/>
  <c r="G51" i="7"/>
  <c r="G52" i="7"/>
  <c r="G53" i="7"/>
  <c r="D65" i="7"/>
  <c r="D64" i="7"/>
  <c r="D63" i="7"/>
  <c r="D62" i="7"/>
  <c r="D61" i="7"/>
  <c r="H60" i="7"/>
  <c r="G60" i="7"/>
  <c r="F60" i="7"/>
  <c r="E60" i="7"/>
  <c r="F538" i="3" l="1"/>
  <c r="D538" i="3" s="1"/>
  <c r="D539" i="3"/>
  <c r="D219" i="7"/>
  <c r="D60" i="7"/>
  <c r="G72" i="5"/>
  <c r="G71" i="5"/>
  <c r="G70" i="5"/>
  <c r="B347" i="3" l="1"/>
  <c r="B67" i="3" l="1"/>
  <c r="B73" i="3"/>
  <c r="E62" i="5" l="1"/>
  <c r="F62" i="5"/>
  <c r="E63" i="5"/>
  <c r="F63" i="5"/>
  <c r="E64" i="5"/>
  <c r="F64" i="5"/>
  <c r="E65" i="5"/>
  <c r="F65" i="5"/>
  <c r="E66" i="5"/>
  <c r="F66" i="5"/>
  <c r="H62" i="5"/>
  <c r="H63" i="5"/>
  <c r="H64" i="5"/>
  <c r="H65" i="5"/>
  <c r="H66" i="5"/>
  <c r="G63" i="5"/>
  <c r="G64" i="5"/>
  <c r="G65" i="5"/>
  <c r="G66" i="5"/>
  <c r="G62" i="5"/>
  <c r="E48" i="5"/>
  <c r="F48" i="5"/>
  <c r="G48" i="5"/>
  <c r="H48" i="5"/>
  <c r="D49" i="5"/>
  <c r="G49" i="5"/>
  <c r="D50" i="5"/>
  <c r="G50" i="5"/>
  <c r="D51" i="5"/>
  <c r="G51" i="5"/>
  <c r="D52" i="5"/>
  <c r="G52" i="5"/>
  <c r="D53" i="5"/>
  <c r="G53" i="5"/>
  <c r="E54" i="5"/>
  <c r="F54" i="5"/>
  <c r="G54" i="5"/>
  <c r="H54" i="5"/>
  <c r="D55" i="5"/>
  <c r="D56" i="5"/>
  <c r="D57" i="5"/>
  <c r="D58" i="5"/>
  <c r="D59" i="5"/>
  <c r="F49" i="3"/>
  <c r="F50" i="3"/>
  <c r="F51" i="3"/>
  <c r="F52" i="3"/>
  <c r="F53" i="3"/>
  <c r="E55" i="3"/>
  <c r="E49" i="3" s="1"/>
  <c r="F55" i="3"/>
  <c r="E56" i="3"/>
  <c r="F56" i="3"/>
  <c r="E57" i="3"/>
  <c r="E51" i="3" s="1"/>
  <c r="F57" i="3"/>
  <c r="E58" i="3"/>
  <c r="F58" i="3"/>
  <c r="E59" i="3"/>
  <c r="E53" i="3" s="1"/>
  <c r="F59" i="3"/>
  <c r="G67" i="5"/>
  <c r="H67" i="5"/>
  <c r="D53" i="3" l="1"/>
  <c r="D58" i="3"/>
  <c r="D51" i="3"/>
  <c r="D56" i="3"/>
  <c r="F48" i="3"/>
  <c r="F54" i="3"/>
  <c r="D55" i="3"/>
  <c r="D48" i="5"/>
  <c r="D59" i="3"/>
  <c r="D54" i="5"/>
  <c r="D57" i="3"/>
  <c r="E54" i="3"/>
  <c r="D54" i="3" s="1"/>
  <c r="D49" i="3"/>
  <c r="E52" i="3"/>
  <c r="D52" i="3" s="1"/>
  <c r="E50" i="3"/>
  <c r="D50" i="3" s="1"/>
  <c r="F389" i="3"/>
  <c r="F376" i="3"/>
  <c r="E376" i="3"/>
  <c r="F375" i="3"/>
  <c r="E375" i="3"/>
  <c r="F374" i="3"/>
  <c r="E374" i="3"/>
  <c r="F373" i="3"/>
  <c r="E373" i="3"/>
  <c r="F372" i="3"/>
  <c r="E372" i="3"/>
  <c r="E49" i="7"/>
  <c r="F49" i="7"/>
  <c r="G49" i="7"/>
  <c r="D83" i="7"/>
  <c r="D82" i="7"/>
  <c r="D81" i="7"/>
  <c r="D80" i="7"/>
  <c r="D79" i="7"/>
  <c r="H78" i="7"/>
  <c r="G78" i="7"/>
  <c r="F78" i="7"/>
  <c r="E78" i="7"/>
  <c r="D78" i="7" s="1"/>
  <c r="F284" i="3"/>
  <c r="E284" i="3"/>
  <c r="F283" i="3"/>
  <c r="E283" i="3"/>
  <c r="F282" i="3"/>
  <c r="E282" i="3"/>
  <c r="F281" i="3"/>
  <c r="E281" i="3"/>
  <c r="F280" i="3"/>
  <c r="E280" i="3"/>
  <c r="E268" i="5"/>
  <c r="F268" i="5"/>
  <c r="E269" i="5"/>
  <c r="F269" i="5"/>
  <c r="E270" i="5"/>
  <c r="F270" i="5"/>
  <c r="E271" i="5"/>
  <c r="F271" i="5"/>
  <c r="E272" i="5"/>
  <c r="F272" i="5"/>
  <c r="G269" i="5"/>
  <c r="G270" i="5"/>
  <c r="G271" i="5"/>
  <c r="G272" i="5"/>
  <c r="G268" i="5"/>
  <c r="D284" i="5"/>
  <c r="D283" i="5"/>
  <c r="D282" i="5"/>
  <c r="D281" i="5"/>
  <c r="D280" i="5"/>
  <c r="H279" i="5"/>
  <c r="G279" i="5"/>
  <c r="F279" i="5"/>
  <c r="E279" i="5"/>
  <c r="D373" i="3" l="1"/>
  <c r="D372" i="3"/>
  <c r="F371" i="3"/>
  <c r="D281" i="3"/>
  <c r="E48" i="3"/>
  <c r="D48" i="3" s="1"/>
  <c r="D280" i="3"/>
  <c r="F279" i="3"/>
  <c r="D375" i="3"/>
  <c r="D376" i="3"/>
  <c r="D374" i="3"/>
  <c r="D279" i="5"/>
  <c r="D282" i="3"/>
  <c r="D283" i="3"/>
  <c r="D284" i="3"/>
  <c r="E371" i="3"/>
  <c r="D371" i="3" s="1"/>
  <c r="E279" i="3"/>
  <c r="D279" i="3" l="1"/>
  <c r="L14" i="2"/>
  <c r="G148" i="7" l="1"/>
  <c r="F566" i="3"/>
  <c r="F567" i="3"/>
  <c r="F568" i="3"/>
  <c r="F569" i="3"/>
  <c r="F565" i="3"/>
  <c r="E573" i="3"/>
  <c r="E567" i="3" s="1"/>
  <c r="D567" i="3" s="1"/>
  <c r="E575" i="3"/>
  <c r="D575" i="3" s="1"/>
  <c r="E574" i="3"/>
  <c r="D574" i="3" s="1"/>
  <c r="E572" i="3"/>
  <c r="D572" i="3" s="1"/>
  <c r="E571" i="3"/>
  <c r="D571" i="3" s="1"/>
  <c r="F570" i="3"/>
  <c r="E562" i="3"/>
  <c r="D562" i="3" s="1"/>
  <c r="E561" i="3"/>
  <c r="E555" i="3" s="1"/>
  <c r="E560" i="3"/>
  <c r="D560" i="3" s="1"/>
  <c r="E559" i="3"/>
  <c r="E553" i="3" s="1"/>
  <c r="E558" i="3"/>
  <c r="D269" i="7"/>
  <c r="D268" i="7"/>
  <c r="D267" i="7"/>
  <c r="D266" i="7"/>
  <c r="D265" i="7"/>
  <c r="H264" i="7"/>
  <c r="G264" i="7"/>
  <c r="F264" i="7"/>
  <c r="E264" i="7"/>
  <c r="D282" i="7"/>
  <c r="D281" i="7"/>
  <c r="D280" i="7"/>
  <c r="D279" i="7"/>
  <c r="D278" i="7"/>
  <c r="H277" i="7"/>
  <c r="G277" i="7"/>
  <c r="F277" i="7"/>
  <c r="E277" i="7"/>
  <c r="D277" i="7" s="1"/>
  <c r="H276" i="7"/>
  <c r="G276" i="7"/>
  <c r="F276" i="7"/>
  <c r="E276" i="7"/>
  <c r="H275" i="7"/>
  <c r="G275" i="7"/>
  <c r="F275" i="7"/>
  <c r="E275" i="7"/>
  <c r="H274" i="7"/>
  <c r="G274" i="7"/>
  <c r="F274" i="7"/>
  <c r="E274" i="7"/>
  <c r="D274" i="7" s="1"/>
  <c r="H273" i="7"/>
  <c r="G273" i="7"/>
  <c r="F273" i="7"/>
  <c r="E273" i="7"/>
  <c r="H272" i="7"/>
  <c r="G272" i="7"/>
  <c r="F272" i="7"/>
  <c r="E272" i="7"/>
  <c r="D272" i="7" s="1"/>
  <c r="H271" i="7"/>
  <c r="F271" i="7"/>
  <c r="E259" i="7"/>
  <c r="F259" i="7"/>
  <c r="G259" i="7"/>
  <c r="E260" i="7"/>
  <c r="F260" i="7"/>
  <c r="G260" i="7"/>
  <c r="E261" i="7"/>
  <c r="F261" i="7"/>
  <c r="G261" i="7"/>
  <c r="E262" i="7"/>
  <c r="F262" i="7"/>
  <c r="G262" i="7"/>
  <c r="G258" i="7" s="1"/>
  <c r="E263" i="7"/>
  <c r="F263" i="7"/>
  <c r="F258" i="7" s="1"/>
  <c r="G263" i="7"/>
  <c r="H260" i="7"/>
  <c r="H261" i="7"/>
  <c r="H262" i="7"/>
  <c r="D262" i="7" s="1"/>
  <c r="H263" i="7"/>
  <c r="H259" i="7"/>
  <c r="H258" i="7" s="1"/>
  <c r="D260" i="7" l="1"/>
  <c r="E568" i="3"/>
  <c r="D568" i="3" s="1"/>
  <c r="E557" i="3"/>
  <c r="D573" i="3"/>
  <c r="E566" i="3"/>
  <c r="D566" i="3" s="1"/>
  <c r="E570" i="3"/>
  <c r="D570" i="3" s="1"/>
  <c r="E556" i="3"/>
  <c r="E554" i="3"/>
  <c r="E552" i="3"/>
  <c r="D558" i="3"/>
  <c r="D559" i="3"/>
  <c r="D561" i="3"/>
  <c r="E569" i="3"/>
  <c r="D569" i="3" s="1"/>
  <c r="E565" i="3"/>
  <c r="D565" i="3" s="1"/>
  <c r="F564" i="3"/>
  <c r="F562" i="3" s="1"/>
  <c r="F561" i="3" s="1"/>
  <c r="F555" i="3" s="1"/>
  <c r="D555" i="3" s="1"/>
  <c r="D263" i="7"/>
  <c r="D259" i="7"/>
  <c r="D264" i="7"/>
  <c r="D261" i="7"/>
  <c r="D276" i="7"/>
  <c r="E271" i="7"/>
  <c r="D273" i="7"/>
  <c r="G271" i="7"/>
  <c r="D275" i="7"/>
  <c r="D271" i="7"/>
  <c r="E258" i="7"/>
  <c r="D258" i="7" s="1"/>
  <c r="E564" i="3" l="1"/>
  <c r="D564" i="3" s="1"/>
  <c r="F556" i="3"/>
  <c r="D556" i="3" s="1"/>
  <c r="F560" i="3"/>
  <c r="F559" i="3" s="1"/>
  <c r="F554" i="3" l="1"/>
  <c r="D554" i="3" s="1"/>
  <c r="F558" i="3"/>
  <c r="F553" i="3"/>
  <c r="D553" i="3" s="1"/>
  <c r="E551" i="3"/>
  <c r="F557" i="3" l="1"/>
  <c r="D557" i="3" s="1"/>
  <c r="F552" i="3"/>
  <c r="F551" i="3" l="1"/>
  <c r="D551" i="3" s="1"/>
  <c r="D552" i="3"/>
  <c r="E483" i="3"/>
  <c r="E484" i="3"/>
  <c r="E485" i="3"/>
  <c r="E481" i="3"/>
  <c r="E475" i="3"/>
  <c r="E477" i="3"/>
  <c r="E478" i="3"/>
  <c r="E479" i="3"/>
  <c r="E482" i="3"/>
  <c r="E476" i="3"/>
  <c r="F482" i="3"/>
  <c r="F483" i="3"/>
  <c r="F484" i="3"/>
  <c r="F481" i="3"/>
  <c r="D482" i="3"/>
  <c r="D481" i="3"/>
  <c r="E171" i="7"/>
  <c r="F171" i="7"/>
  <c r="E172" i="7"/>
  <c r="F172" i="7"/>
  <c r="E173" i="7"/>
  <c r="F173" i="7"/>
  <c r="E174" i="7"/>
  <c r="F174" i="7"/>
  <c r="H171" i="7"/>
  <c r="H172" i="7"/>
  <c r="H173" i="7"/>
  <c r="H174" i="7"/>
  <c r="G172" i="7"/>
  <c r="G173" i="7"/>
  <c r="G174" i="7"/>
  <c r="G171" i="7"/>
  <c r="D186" i="7"/>
  <c r="D185" i="7"/>
  <c r="D184" i="7"/>
  <c r="D183" i="7"/>
  <c r="D182" i="7"/>
  <c r="H181" i="7"/>
  <c r="G181" i="7"/>
  <c r="F181" i="7"/>
  <c r="E181" i="7"/>
  <c r="D181" i="7" l="1"/>
  <c r="D483" i="3"/>
  <c r="D484" i="3"/>
  <c r="E480" i="3"/>
  <c r="F388" i="3" l="1"/>
  <c r="F387" i="3"/>
  <c r="F386" i="3"/>
  <c r="F385" i="3"/>
  <c r="F536" i="3"/>
  <c r="F535" i="3"/>
  <c r="F534" i="3"/>
  <c r="F533" i="3"/>
  <c r="F532" i="3"/>
  <c r="F527" i="3"/>
  <c r="F528" i="3"/>
  <c r="F529" i="3"/>
  <c r="F523" i="3" s="1"/>
  <c r="F530" i="3"/>
  <c r="F524" i="3" s="1"/>
  <c r="F526" i="3"/>
  <c r="E520" i="3"/>
  <c r="E521" i="3"/>
  <c r="E522" i="3"/>
  <c r="E523" i="3"/>
  <c r="E536" i="3"/>
  <c r="E524" i="3" s="1"/>
  <c r="F479" i="3"/>
  <c r="D479" i="3" s="1"/>
  <c r="F478" i="3"/>
  <c r="F477" i="3"/>
  <c r="F476" i="3"/>
  <c r="F475" i="3"/>
  <c r="D475" i="3" s="1"/>
  <c r="E474" i="3"/>
  <c r="E294" i="3"/>
  <c r="E293" i="3"/>
  <c r="E287" i="3" s="1"/>
  <c r="E295" i="3"/>
  <c r="E289" i="3" s="1"/>
  <c r="E296" i="3"/>
  <c r="E290" i="3" s="1"/>
  <c r="E297" i="3"/>
  <c r="E291" i="3" s="1"/>
  <c r="F294" i="3"/>
  <c r="F288" i="3" s="1"/>
  <c r="F295" i="3"/>
  <c r="F289" i="3" s="1"/>
  <c r="F296" i="3"/>
  <c r="F290" i="3" s="1"/>
  <c r="F297" i="3"/>
  <c r="F291" i="3" s="1"/>
  <c r="F293" i="3"/>
  <c r="F287" i="3" s="1"/>
  <c r="D297" i="3"/>
  <c r="E227" i="7"/>
  <c r="F227" i="7"/>
  <c r="E228" i="7"/>
  <c r="F228" i="7"/>
  <c r="F285" i="7" s="1"/>
  <c r="E229" i="7"/>
  <c r="F229" i="7"/>
  <c r="F286" i="7" s="1"/>
  <c r="E230" i="7"/>
  <c r="F230" i="7"/>
  <c r="E231" i="7"/>
  <c r="F231" i="7"/>
  <c r="H227" i="7"/>
  <c r="H228" i="7"/>
  <c r="H229" i="7"/>
  <c r="H230" i="7"/>
  <c r="H231" i="7"/>
  <c r="G228" i="7"/>
  <c r="G285" i="7" s="1"/>
  <c r="G229" i="7"/>
  <c r="G230" i="7"/>
  <c r="G231" i="7"/>
  <c r="G227" i="7"/>
  <c r="D243" i="7"/>
  <c r="D242" i="7"/>
  <c r="D241" i="7"/>
  <c r="D240" i="7"/>
  <c r="D239" i="7"/>
  <c r="H238" i="7"/>
  <c r="G238" i="7"/>
  <c r="F238" i="7"/>
  <c r="E238" i="7"/>
  <c r="D237" i="7"/>
  <c r="D236" i="7"/>
  <c r="D235" i="7"/>
  <c r="D234" i="7"/>
  <c r="D233" i="7"/>
  <c r="H232" i="7"/>
  <c r="G232" i="7"/>
  <c r="F232" i="7"/>
  <c r="E232" i="7"/>
  <c r="G158" i="7"/>
  <c r="E170" i="7"/>
  <c r="F170" i="7"/>
  <c r="H170" i="7"/>
  <c r="G170" i="7"/>
  <c r="D192" i="7"/>
  <c r="D191" i="7"/>
  <c r="D190" i="7"/>
  <c r="D189" i="7"/>
  <c r="D188" i="7"/>
  <c r="H187" i="7"/>
  <c r="F485" i="3" s="1"/>
  <c r="G187" i="7"/>
  <c r="F187" i="7"/>
  <c r="E187" i="7"/>
  <c r="F522" i="3" l="1"/>
  <c r="D231" i="7"/>
  <c r="D230" i="7"/>
  <c r="D229" i="7"/>
  <c r="E226" i="7"/>
  <c r="D227" i="7"/>
  <c r="G226" i="7"/>
  <c r="H226" i="7"/>
  <c r="F474" i="3"/>
  <c r="D474" i="3" s="1"/>
  <c r="D485" i="3"/>
  <c r="F480" i="3"/>
  <c r="D480" i="3" s="1"/>
  <c r="D232" i="7"/>
  <c r="F520" i="3"/>
  <c r="F226" i="7"/>
  <c r="F521" i="3"/>
  <c r="D476" i="3"/>
  <c r="D477" i="3"/>
  <c r="D478" i="3"/>
  <c r="D291" i="3"/>
  <c r="D295" i="3"/>
  <c r="D289" i="3"/>
  <c r="F292" i="3"/>
  <c r="D294" i="3"/>
  <c r="D293" i="3"/>
  <c r="E288" i="3"/>
  <c r="E286" i="3" s="1"/>
  <c r="E292" i="3"/>
  <c r="D292" i="3" s="1"/>
  <c r="D290" i="3"/>
  <c r="F286" i="3"/>
  <c r="D296" i="3"/>
  <c r="D287" i="3"/>
  <c r="D238" i="7"/>
  <c r="D228" i="7"/>
  <c r="D187" i="7"/>
  <c r="E157" i="7"/>
  <c r="F157" i="7"/>
  <c r="G157" i="7"/>
  <c r="E158" i="7"/>
  <c r="F158" i="7"/>
  <c r="E159" i="7"/>
  <c r="F159" i="7"/>
  <c r="G159" i="7"/>
  <c r="E160" i="7"/>
  <c r="F160" i="7"/>
  <c r="G160" i="7"/>
  <c r="E161" i="7"/>
  <c r="F161" i="7"/>
  <c r="G161" i="7"/>
  <c r="H158" i="7"/>
  <c r="H159" i="7"/>
  <c r="H160" i="7"/>
  <c r="H161" i="7"/>
  <c r="H157" i="7"/>
  <c r="G151" i="7"/>
  <c r="G74" i="7"/>
  <c r="G68" i="7"/>
  <c r="G56" i="7"/>
  <c r="G288" i="5"/>
  <c r="D297" i="5"/>
  <c r="D296" i="5"/>
  <c r="D295" i="5"/>
  <c r="D294" i="5"/>
  <c r="D293" i="5"/>
  <c r="H292" i="5"/>
  <c r="G292" i="5"/>
  <c r="F292" i="5"/>
  <c r="E292" i="5"/>
  <c r="H291" i="5"/>
  <c r="G291" i="5"/>
  <c r="F291" i="5"/>
  <c r="E291" i="5"/>
  <c r="H290" i="5"/>
  <c r="G290" i="5"/>
  <c r="F290" i="5"/>
  <c r="E290" i="5"/>
  <c r="H289" i="5"/>
  <c r="G289" i="5"/>
  <c r="F289" i="5"/>
  <c r="E289" i="5"/>
  <c r="H288" i="5"/>
  <c r="F288" i="5"/>
  <c r="E288" i="5"/>
  <c r="H287" i="5"/>
  <c r="G287" i="5"/>
  <c r="F287" i="5"/>
  <c r="E287" i="5"/>
  <c r="G50" i="7" l="1"/>
  <c r="F286" i="5"/>
  <c r="D289" i="5"/>
  <c r="G286" i="5"/>
  <c r="H286" i="5"/>
  <c r="D226" i="7"/>
  <c r="D291" i="5"/>
  <c r="D286" i="3"/>
  <c r="D288" i="3"/>
  <c r="D160" i="7"/>
  <c r="D157" i="7"/>
  <c r="D161" i="7"/>
  <c r="D159" i="7"/>
  <c r="D158" i="7"/>
  <c r="E286" i="5"/>
  <c r="D290" i="5"/>
  <c r="D287" i="5"/>
  <c r="D288" i="5"/>
  <c r="D292" i="5"/>
  <c r="D286" i="5" l="1"/>
  <c r="D535" i="3"/>
  <c r="D528" i="3"/>
  <c r="D529" i="3"/>
  <c r="D530" i="3"/>
  <c r="D534" i="3"/>
  <c r="D536" i="3"/>
  <c r="E525" i="3"/>
  <c r="F525" i="3"/>
  <c r="D533" i="3"/>
  <c r="D526" i="3"/>
  <c r="D527" i="3"/>
  <c r="E157" i="3"/>
  <c r="D157" i="3" s="1"/>
  <c r="E156" i="3"/>
  <c r="D156" i="3" s="1"/>
  <c r="E155" i="3"/>
  <c r="D155" i="3" s="1"/>
  <c r="E154" i="3"/>
  <c r="D154" i="3" s="1"/>
  <c r="E153" i="3"/>
  <c r="D153" i="3" s="1"/>
  <c r="F152" i="3"/>
  <c r="F82" i="5"/>
  <c r="D157" i="5"/>
  <c r="D156" i="5"/>
  <c r="D155" i="5"/>
  <c r="D154" i="5"/>
  <c r="D153" i="5"/>
  <c r="H152" i="5"/>
  <c r="G152" i="5"/>
  <c r="F152" i="5"/>
  <c r="E152" i="5"/>
  <c r="D525" i="3" l="1"/>
  <c r="E531" i="3"/>
  <c r="D532" i="3"/>
  <c r="E519" i="3"/>
  <c r="E152" i="3"/>
  <c r="D152" i="3" s="1"/>
  <c r="D152" i="5"/>
  <c r="E517" i="3"/>
  <c r="E516" i="3"/>
  <c r="E515" i="3"/>
  <c r="E514" i="3"/>
  <c r="E513" i="3"/>
  <c r="F517" i="3"/>
  <c r="F516" i="3"/>
  <c r="F515" i="3"/>
  <c r="F514" i="3"/>
  <c r="F513" i="3"/>
  <c r="D513" i="3" l="1"/>
  <c r="D515" i="3"/>
  <c r="D517" i="3"/>
  <c r="F512" i="3"/>
  <c r="E512" i="3"/>
  <c r="D514" i="3"/>
  <c r="D516" i="3"/>
  <c r="D512" i="3" l="1"/>
  <c r="F10" i="9" l="1"/>
  <c r="E508" i="3" l="1"/>
  <c r="E502" i="3" s="1"/>
  <c r="E509" i="3"/>
  <c r="E503" i="3" s="1"/>
  <c r="E510" i="3"/>
  <c r="E504" i="3" s="1"/>
  <c r="E511" i="3"/>
  <c r="E505" i="3" s="1"/>
  <c r="E507" i="3"/>
  <c r="E501" i="3" s="1"/>
  <c r="E495" i="3"/>
  <c r="E496" i="3"/>
  <c r="E497" i="3"/>
  <c r="E498" i="3"/>
  <c r="E494" i="3"/>
  <c r="E470" i="3"/>
  <c r="E464" i="3" s="1"/>
  <c r="E471" i="3"/>
  <c r="E465" i="3" s="1"/>
  <c r="E472" i="3"/>
  <c r="E466" i="3" s="1"/>
  <c r="E473" i="3"/>
  <c r="E467" i="3" s="1"/>
  <c r="E469" i="3"/>
  <c r="E463" i="3" s="1"/>
  <c r="E457" i="3"/>
  <c r="E451" i="3" s="1"/>
  <c r="E458" i="3"/>
  <c r="E452" i="3" s="1"/>
  <c r="E459" i="3"/>
  <c r="E453" i="3" s="1"/>
  <c r="E460" i="3"/>
  <c r="E454" i="3" s="1"/>
  <c r="E456" i="3"/>
  <c r="E450" i="3" s="1"/>
  <c r="E444" i="3"/>
  <c r="E445" i="3"/>
  <c r="E446" i="3"/>
  <c r="E447" i="3"/>
  <c r="E443" i="3"/>
  <c r="E425" i="3"/>
  <c r="E426" i="3"/>
  <c r="E427" i="3"/>
  <c r="E428" i="3"/>
  <c r="E430" i="3"/>
  <c r="E431" i="3"/>
  <c r="E432" i="3"/>
  <c r="E433" i="3"/>
  <c r="E434" i="3"/>
  <c r="E424" i="3"/>
  <c r="E412" i="3"/>
  <c r="E413" i="3"/>
  <c r="E414" i="3"/>
  <c r="E415" i="3"/>
  <c r="E411" i="3"/>
  <c r="E349" i="3"/>
  <c r="E350" i="3"/>
  <c r="E351" i="3"/>
  <c r="E352" i="3"/>
  <c r="E360" i="3"/>
  <c r="E361" i="3"/>
  <c r="E362" i="3"/>
  <c r="E363" i="3"/>
  <c r="E364" i="3"/>
  <c r="E366" i="3"/>
  <c r="E367" i="3"/>
  <c r="E368" i="3"/>
  <c r="E369" i="3"/>
  <c r="E370" i="3"/>
  <c r="E348" i="3"/>
  <c r="E336" i="3"/>
  <c r="E337" i="3"/>
  <c r="E338" i="3"/>
  <c r="E339" i="3"/>
  <c r="E335" i="3"/>
  <c r="E329" i="3"/>
  <c r="E330" i="3"/>
  <c r="E331" i="3"/>
  <c r="E332" i="3"/>
  <c r="E328" i="3"/>
  <c r="E322" i="3"/>
  <c r="E323" i="3"/>
  <c r="E324" i="3"/>
  <c r="E325" i="3"/>
  <c r="E321" i="3"/>
  <c r="E315" i="3"/>
  <c r="E316" i="3"/>
  <c r="E317" i="3"/>
  <c r="E318" i="3"/>
  <c r="E314" i="3"/>
  <c r="E308" i="3"/>
  <c r="E309" i="3"/>
  <c r="E310" i="3"/>
  <c r="E311" i="3"/>
  <c r="E307" i="3"/>
  <c r="E275" i="3"/>
  <c r="E269" i="3" s="1"/>
  <c r="E276" i="3"/>
  <c r="E270" i="3" s="1"/>
  <c r="E277" i="3"/>
  <c r="E271" i="3" s="1"/>
  <c r="E278" i="3"/>
  <c r="E272" i="3" s="1"/>
  <c r="E274" i="3"/>
  <c r="E268" i="3" s="1"/>
  <c r="E256" i="3"/>
  <c r="E257" i="3"/>
  <c r="E258" i="3"/>
  <c r="E259" i="3"/>
  <c r="E261" i="3"/>
  <c r="E262" i="3"/>
  <c r="E263" i="3"/>
  <c r="E264" i="3"/>
  <c r="E265" i="3"/>
  <c r="E255" i="3"/>
  <c r="E243" i="3"/>
  <c r="E244" i="3"/>
  <c r="E245" i="3"/>
  <c r="E246" i="3"/>
  <c r="E242" i="3"/>
  <c r="E231" i="3"/>
  <c r="E232" i="3"/>
  <c r="E233" i="3"/>
  <c r="E229" i="3"/>
  <c r="E230" i="3"/>
  <c r="E211" i="3"/>
  <c r="E212" i="3"/>
  <c r="E213" i="3"/>
  <c r="E214" i="3"/>
  <c r="E216" i="3"/>
  <c r="E217" i="3"/>
  <c r="E218" i="3"/>
  <c r="E219" i="3"/>
  <c r="E220" i="3"/>
  <c r="E210" i="3"/>
  <c r="E198" i="3"/>
  <c r="E199" i="3"/>
  <c r="E200" i="3"/>
  <c r="E201" i="3"/>
  <c r="E197" i="3"/>
  <c r="E167" i="3"/>
  <c r="E168" i="3"/>
  <c r="E169" i="3"/>
  <c r="E170" i="3"/>
  <c r="E172" i="3"/>
  <c r="E173" i="3"/>
  <c r="E174" i="3"/>
  <c r="E175" i="3"/>
  <c r="E176" i="3"/>
  <c r="E178" i="3"/>
  <c r="E179" i="3"/>
  <c r="E180" i="3"/>
  <c r="E181" i="3"/>
  <c r="E182" i="3"/>
  <c r="E184" i="3"/>
  <c r="E185" i="3"/>
  <c r="E186" i="3"/>
  <c r="E187" i="3"/>
  <c r="E188" i="3"/>
  <c r="E166" i="3"/>
  <c r="E118" i="3"/>
  <c r="E119" i="3"/>
  <c r="E120" i="3"/>
  <c r="E121" i="3"/>
  <c r="E123" i="3"/>
  <c r="E124" i="3"/>
  <c r="E125" i="3"/>
  <c r="E126" i="3"/>
  <c r="E127" i="3"/>
  <c r="E129" i="3"/>
  <c r="E130" i="3"/>
  <c r="E131" i="3"/>
  <c r="E132" i="3"/>
  <c r="E133" i="3"/>
  <c r="E135" i="3"/>
  <c r="E136" i="3"/>
  <c r="E137" i="3"/>
  <c r="E138" i="3"/>
  <c r="E139" i="3"/>
  <c r="E141" i="3"/>
  <c r="E142" i="3"/>
  <c r="E143" i="3"/>
  <c r="E144" i="3"/>
  <c r="E145" i="3"/>
  <c r="E147" i="3"/>
  <c r="E148" i="3"/>
  <c r="E149" i="3"/>
  <c r="E150" i="3"/>
  <c r="E151" i="3"/>
  <c r="E117" i="3"/>
  <c r="E112" i="3"/>
  <c r="E113" i="3"/>
  <c r="E114" i="3"/>
  <c r="E115" i="3"/>
  <c r="E111" i="3"/>
  <c r="E106" i="3"/>
  <c r="E107" i="3"/>
  <c r="E108" i="3"/>
  <c r="E109" i="3"/>
  <c r="E105" i="3"/>
  <c r="E100" i="3"/>
  <c r="E101" i="3"/>
  <c r="E102" i="3"/>
  <c r="E103" i="3"/>
  <c r="E99" i="3"/>
  <c r="E94" i="3"/>
  <c r="E95" i="3"/>
  <c r="E96" i="3"/>
  <c r="E97" i="3"/>
  <c r="E93" i="3"/>
  <c r="E88" i="3"/>
  <c r="E89" i="3"/>
  <c r="E90" i="3"/>
  <c r="E91" i="3"/>
  <c r="E87" i="3"/>
  <c r="E75" i="3"/>
  <c r="E76" i="3"/>
  <c r="E77" i="3"/>
  <c r="E78" i="3"/>
  <c r="E74" i="3"/>
  <c r="E69" i="3"/>
  <c r="E70" i="3"/>
  <c r="E71" i="3"/>
  <c r="E72" i="3"/>
  <c r="E68" i="3"/>
  <c r="E44" i="3"/>
  <c r="E45" i="3"/>
  <c r="E46" i="3"/>
  <c r="E47" i="3"/>
  <c r="E43" i="3"/>
  <c r="E37" i="3"/>
  <c r="E38" i="3"/>
  <c r="E39" i="3"/>
  <c r="E40" i="3"/>
  <c r="E36" i="3"/>
  <c r="E30" i="3"/>
  <c r="E31" i="3"/>
  <c r="E32" i="3"/>
  <c r="E33" i="3"/>
  <c r="E29" i="3"/>
  <c r="E22" i="3"/>
  <c r="E16" i="3"/>
  <c r="E17" i="3"/>
  <c r="E18" i="3"/>
  <c r="E19" i="3"/>
  <c r="E15" i="3"/>
  <c r="E62" i="3" l="1"/>
  <c r="E65" i="3"/>
  <c r="E63" i="3"/>
  <c r="E66" i="3"/>
  <c r="E64" i="3"/>
  <c r="E82" i="3"/>
  <c r="E92" i="3"/>
  <c r="E104" i="3"/>
  <c r="E116" i="3"/>
  <c r="E164" i="3"/>
  <c r="D164" i="3" s="1"/>
  <c r="E162" i="3"/>
  <c r="D162" i="3" s="1"/>
  <c r="E163" i="3"/>
  <c r="D163" i="3" s="1"/>
  <c r="E161" i="3"/>
  <c r="D161" i="3" s="1"/>
  <c r="E140" i="3"/>
  <c r="E128" i="3"/>
  <c r="E177" i="3"/>
  <c r="E215" i="3"/>
  <c r="E260" i="3"/>
  <c r="E365" i="3"/>
  <c r="E429" i="3"/>
  <c r="E81" i="3"/>
  <c r="E98" i="3"/>
  <c r="E110" i="3"/>
  <c r="E146" i="3"/>
  <c r="E134" i="3"/>
  <c r="E122" i="3"/>
  <c r="E183" i="3"/>
  <c r="E209" i="3"/>
  <c r="E254" i="3"/>
  <c r="E359" i="3"/>
  <c r="E160" i="3"/>
  <c r="D160" i="3" s="1"/>
  <c r="E171" i="3"/>
  <c r="G29" i="2"/>
  <c r="G28" i="2"/>
  <c r="G27" i="2"/>
  <c r="G26" i="2"/>
  <c r="G25" i="2"/>
  <c r="F591" i="3"/>
  <c r="F592" i="3"/>
  <c r="F593" i="3"/>
  <c r="F594" i="3"/>
  <c r="F590" i="3"/>
  <c r="F583" i="3"/>
  <c r="E588" i="3"/>
  <c r="E594" i="3" s="1"/>
  <c r="E587" i="3"/>
  <c r="E593" i="3" s="1"/>
  <c r="E586" i="3"/>
  <c r="E592" i="3" s="1"/>
  <c r="E585" i="3"/>
  <c r="E591" i="3" s="1"/>
  <c r="E584" i="3"/>
  <c r="E590" i="3" s="1"/>
  <c r="D10" i="9"/>
  <c r="E11" i="9"/>
  <c r="F11" i="9"/>
  <c r="G11" i="9"/>
  <c r="H11" i="9"/>
  <c r="I11" i="9"/>
  <c r="E506" i="3"/>
  <c r="F508" i="3"/>
  <c r="F502" i="3" s="1"/>
  <c r="F509" i="3"/>
  <c r="F503" i="3" s="1"/>
  <c r="F510" i="3"/>
  <c r="F504" i="3" s="1"/>
  <c r="F511" i="3"/>
  <c r="F505" i="3" s="1"/>
  <c r="F507" i="3"/>
  <c r="F501" i="3" s="1"/>
  <c r="E492" i="3"/>
  <c r="E488" i="3"/>
  <c r="E490" i="3"/>
  <c r="F495" i="3"/>
  <c r="F489" i="3" s="1"/>
  <c r="F496" i="3"/>
  <c r="D496" i="3" s="1"/>
  <c r="F497" i="3"/>
  <c r="F491" i="3" s="1"/>
  <c r="F498" i="3"/>
  <c r="F492" i="3" s="1"/>
  <c r="F494" i="3"/>
  <c r="F470" i="3"/>
  <c r="F464" i="3" s="1"/>
  <c r="F471" i="3"/>
  <c r="F465" i="3" s="1"/>
  <c r="F472" i="3"/>
  <c r="F466" i="3" s="1"/>
  <c r="F473" i="3"/>
  <c r="F467" i="3" s="1"/>
  <c r="F469" i="3"/>
  <c r="F463" i="3" s="1"/>
  <c r="F457" i="3"/>
  <c r="F451" i="3" s="1"/>
  <c r="F458" i="3"/>
  <c r="F452" i="3" s="1"/>
  <c r="F459" i="3"/>
  <c r="F453" i="3" s="1"/>
  <c r="F460" i="3"/>
  <c r="F454" i="3" s="1"/>
  <c r="F456" i="3"/>
  <c r="F450" i="3" s="1"/>
  <c r="E438" i="3"/>
  <c r="E440" i="3"/>
  <c r="F444" i="3"/>
  <c r="F438" i="3" s="1"/>
  <c r="F445" i="3"/>
  <c r="F439" i="3" s="1"/>
  <c r="F446" i="3"/>
  <c r="F440" i="3" s="1"/>
  <c r="F447" i="3"/>
  <c r="F441" i="3" s="1"/>
  <c r="F443" i="3"/>
  <c r="F437" i="3" s="1"/>
  <c r="F425" i="3"/>
  <c r="F426" i="3"/>
  <c r="F427" i="3"/>
  <c r="F428" i="3"/>
  <c r="F430" i="3"/>
  <c r="F431" i="3"/>
  <c r="F432" i="3"/>
  <c r="F433" i="3"/>
  <c r="F434" i="3"/>
  <c r="F424" i="3"/>
  <c r="E408" i="3"/>
  <c r="F412" i="3"/>
  <c r="F406" i="3" s="1"/>
  <c r="F413" i="3"/>
  <c r="F407" i="3" s="1"/>
  <c r="F414" i="3"/>
  <c r="F408" i="3" s="1"/>
  <c r="F415" i="3"/>
  <c r="F409" i="3" s="1"/>
  <c r="F411" i="3"/>
  <c r="F399" i="3"/>
  <c r="F393" i="3" s="1"/>
  <c r="F400" i="3"/>
  <c r="F394" i="3" s="1"/>
  <c r="F401" i="3"/>
  <c r="F402" i="3"/>
  <c r="F398" i="3"/>
  <c r="F392" i="3" s="1"/>
  <c r="F396" i="3"/>
  <c r="F395" i="3"/>
  <c r="F380" i="3"/>
  <c r="F382" i="3"/>
  <c r="F383" i="3"/>
  <c r="F379" i="3"/>
  <c r="F348" i="3"/>
  <c r="F349" i="3"/>
  <c r="F350" i="3"/>
  <c r="F351" i="3"/>
  <c r="F352" i="3"/>
  <c r="F360" i="3"/>
  <c r="F361" i="3"/>
  <c r="F362" i="3"/>
  <c r="F363" i="3"/>
  <c r="F364" i="3"/>
  <c r="F366" i="3"/>
  <c r="F367" i="3"/>
  <c r="F368" i="3"/>
  <c r="F369" i="3"/>
  <c r="F370" i="3"/>
  <c r="F336" i="3"/>
  <c r="F337" i="3"/>
  <c r="F338" i="3"/>
  <c r="F339" i="3"/>
  <c r="F335" i="3"/>
  <c r="F329" i="3"/>
  <c r="F330" i="3"/>
  <c r="F331" i="3"/>
  <c r="F332" i="3"/>
  <c r="F328" i="3"/>
  <c r="F322" i="3"/>
  <c r="F323" i="3"/>
  <c r="F324" i="3"/>
  <c r="F325" i="3"/>
  <c r="F321" i="3"/>
  <c r="F315" i="3"/>
  <c r="F316" i="3"/>
  <c r="F317" i="3"/>
  <c r="F318" i="3"/>
  <c r="F314" i="3"/>
  <c r="F307" i="3"/>
  <c r="F308" i="3"/>
  <c r="F309" i="3"/>
  <c r="F310" i="3"/>
  <c r="F311" i="3"/>
  <c r="D308" i="3"/>
  <c r="D309" i="3"/>
  <c r="D310" i="3"/>
  <c r="D311" i="3"/>
  <c r="F43" i="3"/>
  <c r="F44" i="3"/>
  <c r="F45" i="3"/>
  <c r="F46" i="3"/>
  <c r="F47" i="3"/>
  <c r="F275" i="3"/>
  <c r="F269" i="3" s="1"/>
  <c r="F276" i="3"/>
  <c r="F270" i="3" s="1"/>
  <c r="F277" i="3"/>
  <c r="F271" i="3" s="1"/>
  <c r="F278" i="3"/>
  <c r="F272" i="3" s="1"/>
  <c r="F274" i="3"/>
  <c r="F268" i="3" s="1"/>
  <c r="F256" i="3"/>
  <c r="F257" i="3"/>
  <c r="F258" i="3"/>
  <c r="F259" i="3"/>
  <c r="F261" i="3"/>
  <c r="F262" i="3"/>
  <c r="F263" i="3"/>
  <c r="F264" i="3"/>
  <c r="F265" i="3"/>
  <c r="F255" i="3"/>
  <c r="E239" i="3"/>
  <c r="E240" i="3"/>
  <c r="F243" i="3"/>
  <c r="F237" i="3" s="1"/>
  <c r="F244" i="3"/>
  <c r="F238" i="3" s="1"/>
  <c r="F245" i="3"/>
  <c r="F246" i="3"/>
  <c r="F242" i="3"/>
  <c r="F236" i="3" s="1"/>
  <c r="F240" i="3"/>
  <c r="F239" i="3"/>
  <c r="E238" i="3"/>
  <c r="E237" i="3"/>
  <c r="E236" i="3"/>
  <c r="F230" i="3"/>
  <c r="F224" i="3" s="1"/>
  <c r="F231" i="3"/>
  <c r="F225" i="3" s="1"/>
  <c r="F232" i="3"/>
  <c r="F226" i="3" s="1"/>
  <c r="F233" i="3"/>
  <c r="F227" i="3" s="1"/>
  <c r="F229" i="3"/>
  <c r="F211" i="3"/>
  <c r="F212" i="3"/>
  <c r="F213" i="3"/>
  <c r="F214" i="3"/>
  <c r="F210" i="3"/>
  <c r="F217" i="3"/>
  <c r="F218" i="3"/>
  <c r="F219" i="3"/>
  <c r="F220" i="3"/>
  <c r="F216" i="3"/>
  <c r="F197" i="3"/>
  <c r="F191" i="3" s="1"/>
  <c r="F198" i="3"/>
  <c r="F192" i="3" s="1"/>
  <c r="F199" i="3"/>
  <c r="F193" i="3" s="1"/>
  <c r="F200" i="3"/>
  <c r="F194" i="3" s="1"/>
  <c r="F201" i="3"/>
  <c r="F195" i="3" s="1"/>
  <c r="D198" i="3"/>
  <c r="D199" i="3"/>
  <c r="D200" i="3"/>
  <c r="D201" i="3"/>
  <c r="F159" i="3"/>
  <c r="F166" i="3"/>
  <c r="F167" i="3"/>
  <c r="F168" i="3"/>
  <c r="F169" i="3"/>
  <c r="F170" i="3"/>
  <c r="F172" i="3"/>
  <c r="F173" i="3"/>
  <c r="F174" i="3"/>
  <c r="F175" i="3"/>
  <c r="F176" i="3"/>
  <c r="F178" i="3"/>
  <c r="F179" i="3"/>
  <c r="F180" i="3"/>
  <c r="F181" i="3"/>
  <c r="F182" i="3"/>
  <c r="F184" i="3"/>
  <c r="F185" i="3"/>
  <c r="F186" i="3"/>
  <c r="F187" i="3"/>
  <c r="F188" i="3"/>
  <c r="F82" i="3"/>
  <c r="F83" i="3"/>
  <c r="F84" i="3"/>
  <c r="F85" i="3"/>
  <c r="F81" i="3"/>
  <c r="F146" i="3"/>
  <c r="F140" i="3"/>
  <c r="F134" i="3"/>
  <c r="F128" i="3"/>
  <c r="F122" i="3"/>
  <c r="F116" i="3"/>
  <c r="F110" i="3"/>
  <c r="F104" i="3"/>
  <c r="F98" i="3"/>
  <c r="F92" i="3"/>
  <c r="F86" i="3"/>
  <c r="D87" i="3"/>
  <c r="D151" i="3"/>
  <c r="D150" i="3"/>
  <c r="D149" i="3"/>
  <c r="D148" i="3"/>
  <c r="D147" i="3"/>
  <c r="D145" i="3"/>
  <c r="D144" i="3"/>
  <c r="D143" i="3"/>
  <c r="D142" i="3"/>
  <c r="D141" i="3"/>
  <c r="D139" i="3"/>
  <c r="D138" i="3"/>
  <c r="D137" i="3"/>
  <c r="D136" i="3"/>
  <c r="D135" i="3"/>
  <c r="D133" i="3"/>
  <c r="D132" i="3"/>
  <c r="D131" i="3"/>
  <c r="D130" i="3"/>
  <c r="D129" i="3"/>
  <c r="D127" i="3"/>
  <c r="D126" i="3"/>
  <c r="D125" i="3"/>
  <c r="D124" i="3"/>
  <c r="D123" i="3"/>
  <c r="D121" i="3"/>
  <c r="D120" i="3"/>
  <c r="D119" i="3"/>
  <c r="D118" i="3"/>
  <c r="D117" i="3"/>
  <c r="D115" i="3"/>
  <c r="D114" i="3"/>
  <c r="D113" i="3"/>
  <c r="D112" i="3"/>
  <c r="D111" i="3"/>
  <c r="D109" i="3"/>
  <c r="D108" i="3"/>
  <c r="D107" i="3"/>
  <c r="D106" i="3"/>
  <c r="D105" i="3"/>
  <c r="D103" i="3"/>
  <c r="D102" i="3"/>
  <c r="D101" i="3"/>
  <c r="D100" i="3"/>
  <c r="D99" i="3"/>
  <c r="D97" i="3"/>
  <c r="D96" i="3"/>
  <c r="D95" i="3"/>
  <c r="D94" i="3"/>
  <c r="D93" i="3"/>
  <c r="D91" i="3"/>
  <c r="D90" i="3"/>
  <c r="D89" i="3"/>
  <c r="D88" i="3"/>
  <c r="F78" i="3"/>
  <c r="F77" i="3"/>
  <c r="F76" i="3"/>
  <c r="F75" i="3"/>
  <c r="F74" i="3"/>
  <c r="F72" i="3"/>
  <c r="F71" i="3"/>
  <c r="F70" i="3"/>
  <c r="F69" i="3"/>
  <c r="F68" i="3"/>
  <c r="E23" i="3"/>
  <c r="E24" i="3"/>
  <c r="E25" i="3"/>
  <c r="E26" i="3"/>
  <c r="E63" i="8"/>
  <c r="F63" i="3" l="1"/>
  <c r="F65" i="3"/>
  <c r="F62" i="3"/>
  <c r="F64" i="3"/>
  <c r="F66" i="3"/>
  <c r="F580" i="3"/>
  <c r="F578" i="3"/>
  <c r="F581" i="3"/>
  <c r="F579" i="3"/>
  <c r="F577" i="3"/>
  <c r="D11" i="9"/>
  <c r="D592" i="3"/>
  <c r="D594" i="3"/>
  <c r="F589" i="3"/>
  <c r="F531" i="3" s="1"/>
  <c r="D531" i="3" s="1"/>
  <c r="D510" i="3"/>
  <c r="D508" i="3"/>
  <c r="D502" i="3"/>
  <c r="D591" i="3"/>
  <c r="D593" i="3"/>
  <c r="E159" i="3"/>
  <c r="D159" i="3" s="1"/>
  <c r="F468" i="3"/>
  <c r="F493" i="3"/>
  <c r="F506" i="3"/>
  <c r="D590" i="3"/>
  <c r="E589" i="3"/>
  <c r="D472" i="3"/>
  <c r="D470" i="3"/>
  <c r="D498" i="3"/>
  <c r="D503" i="3"/>
  <c r="D505" i="3"/>
  <c r="D506" i="3"/>
  <c r="D507" i="3"/>
  <c r="D509" i="3"/>
  <c r="D511" i="3"/>
  <c r="E583" i="3"/>
  <c r="D583" i="3" s="1"/>
  <c r="D584" i="3"/>
  <c r="D586" i="3"/>
  <c r="D588" i="3"/>
  <c r="D473" i="3"/>
  <c r="D471" i="3"/>
  <c r="D469" i="3"/>
  <c r="D497" i="3"/>
  <c r="D495" i="3"/>
  <c r="F490" i="3"/>
  <c r="D490" i="3" s="1"/>
  <c r="E500" i="3"/>
  <c r="D504" i="3"/>
  <c r="D585" i="3"/>
  <c r="D587" i="3"/>
  <c r="D492" i="3"/>
  <c r="F462" i="3"/>
  <c r="D466" i="3"/>
  <c r="D464" i="3"/>
  <c r="E468" i="3"/>
  <c r="E489" i="3"/>
  <c r="E493" i="3"/>
  <c r="D494" i="3"/>
  <c r="D369" i="3"/>
  <c r="D364" i="3"/>
  <c r="D360" i="3"/>
  <c r="F421" i="3"/>
  <c r="F419" i="3"/>
  <c r="D456" i="3"/>
  <c r="D467" i="3"/>
  <c r="D465" i="3"/>
  <c r="F488" i="3"/>
  <c r="E491" i="3"/>
  <c r="D491" i="3" s="1"/>
  <c r="D460" i="3"/>
  <c r="D458" i="3"/>
  <c r="D438" i="3"/>
  <c r="F455" i="3"/>
  <c r="D459" i="3"/>
  <c r="D457" i="3"/>
  <c r="D453" i="3"/>
  <c r="D451" i="3"/>
  <c r="D349" i="3"/>
  <c r="D433" i="3"/>
  <c r="D431" i="3"/>
  <c r="D443" i="3"/>
  <c r="D446" i="3"/>
  <c r="D454" i="3"/>
  <c r="E455" i="3"/>
  <c r="D447" i="3"/>
  <c r="D445" i="3"/>
  <c r="E441" i="3"/>
  <c r="D441" i="3" s="1"/>
  <c r="F73" i="3"/>
  <c r="F410" i="3"/>
  <c r="D444" i="3"/>
  <c r="E437" i="3"/>
  <c r="D437" i="3" s="1"/>
  <c r="F442" i="3"/>
  <c r="D408" i="3"/>
  <c r="F384" i="3"/>
  <c r="D389" i="3"/>
  <c r="D387" i="3"/>
  <c r="D412" i="3"/>
  <c r="D414" i="3"/>
  <c r="F429" i="3"/>
  <c r="D428" i="3"/>
  <c r="E422" i="3"/>
  <c r="D426" i="3"/>
  <c r="E420" i="3"/>
  <c r="D424" i="3"/>
  <c r="E418" i="3"/>
  <c r="F418" i="3"/>
  <c r="E419" i="3"/>
  <c r="D68" i="3"/>
  <c r="F365" i="3"/>
  <c r="F347" i="3"/>
  <c r="F422" i="3"/>
  <c r="F420" i="3"/>
  <c r="E421" i="3"/>
  <c r="F436" i="3"/>
  <c r="D440" i="3"/>
  <c r="F405" i="3"/>
  <c r="F404" i="3" s="1"/>
  <c r="E406" i="3"/>
  <c r="D406" i="3" s="1"/>
  <c r="D76" i="3"/>
  <c r="E85" i="3"/>
  <c r="D85" i="3" s="1"/>
  <c r="E83" i="3"/>
  <c r="D83" i="3" s="1"/>
  <c r="D166" i="3"/>
  <c r="D187" i="3"/>
  <c r="D185" i="3"/>
  <c r="D182" i="3"/>
  <c r="D180" i="3"/>
  <c r="D178" i="3"/>
  <c r="D175" i="3"/>
  <c r="D173" i="3"/>
  <c r="D170" i="3"/>
  <c r="D168" i="3"/>
  <c r="E196" i="3"/>
  <c r="F228" i="3"/>
  <c r="F252" i="3"/>
  <c r="F250" i="3"/>
  <c r="D264" i="3"/>
  <c r="D262" i="3"/>
  <c r="E253" i="3"/>
  <c r="E251" i="3"/>
  <c r="E249" i="3"/>
  <c r="D274" i="3"/>
  <c r="D314" i="3"/>
  <c r="D321" i="3"/>
  <c r="D328" i="3"/>
  <c r="D335" i="3"/>
  <c r="D367" i="3"/>
  <c r="D362" i="3"/>
  <c r="D351" i="3"/>
  <c r="D370" i="3"/>
  <c r="D368" i="3"/>
  <c r="D366" i="3"/>
  <c r="D363" i="3"/>
  <c r="D361" i="3"/>
  <c r="D388" i="3"/>
  <c r="D386" i="3"/>
  <c r="D415" i="3"/>
  <c r="D413" i="3"/>
  <c r="D411" i="3"/>
  <c r="F423" i="3"/>
  <c r="D434" i="3"/>
  <c r="D432" i="3"/>
  <c r="D430" i="3"/>
  <c r="D427" i="3"/>
  <c r="D425" i="3"/>
  <c r="E409" i="3"/>
  <c r="D409" i="3" s="1"/>
  <c r="E407" i="3"/>
  <c r="D407" i="3" s="1"/>
  <c r="E405" i="3"/>
  <c r="E439" i="3"/>
  <c r="E442" i="3"/>
  <c r="E384" i="3"/>
  <c r="F381" i="3"/>
  <c r="E381" i="3"/>
  <c r="D240" i="3"/>
  <c r="F260" i="3"/>
  <c r="D278" i="3"/>
  <c r="D276" i="3"/>
  <c r="F306" i="3"/>
  <c r="D318" i="3"/>
  <c r="D316" i="3"/>
  <c r="D325" i="3"/>
  <c r="D323" i="3"/>
  <c r="D332" i="3"/>
  <c r="D330" i="3"/>
  <c r="D339" i="3"/>
  <c r="D337" i="3"/>
  <c r="D352" i="3"/>
  <c r="D350" i="3"/>
  <c r="D348" i="3"/>
  <c r="E347" i="3"/>
  <c r="F359" i="3"/>
  <c r="F378" i="3"/>
  <c r="E383" i="3"/>
  <c r="E379" i="3"/>
  <c r="D385" i="3"/>
  <c r="E410" i="3"/>
  <c r="F249" i="3"/>
  <c r="F253" i="3"/>
  <c r="F251" i="3"/>
  <c r="D265" i="3"/>
  <c r="D263" i="3"/>
  <c r="D261" i="3"/>
  <c r="D256" i="3"/>
  <c r="D307" i="3"/>
  <c r="F313" i="3"/>
  <c r="D317" i="3"/>
  <c r="D315" i="3"/>
  <c r="F320" i="3"/>
  <c r="D324" i="3"/>
  <c r="D322" i="3"/>
  <c r="F327" i="3"/>
  <c r="D331" i="3"/>
  <c r="D329" i="3"/>
  <c r="F334" i="3"/>
  <c r="D338" i="3"/>
  <c r="D336" i="3"/>
  <c r="E382" i="3"/>
  <c r="D382" i="3" s="1"/>
  <c r="E380" i="3"/>
  <c r="F397" i="3"/>
  <c r="E423" i="3"/>
  <c r="F391" i="3"/>
  <c r="F267" i="3"/>
  <c r="D271" i="3"/>
  <c r="D269" i="3"/>
  <c r="D246" i="3"/>
  <c r="D244" i="3"/>
  <c r="D242" i="3"/>
  <c r="F254" i="3"/>
  <c r="D260" i="3"/>
  <c r="D255" i="3"/>
  <c r="D257" i="3"/>
  <c r="D259" i="3"/>
  <c r="E252" i="3"/>
  <c r="E250" i="3"/>
  <c r="D268" i="3"/>
  <c r="F273" i="3"/>
  <c r="D275" i="3"/>
  <c r="D277" i="3"/>
  <c r="E235" i="3"/>
  <c r="D243" i="3"/>
  <c r="D258" i="3"/>
  <c r="D270" i="3"/>
  <c r="D272" i="3"/>
  <c r="E273" i="3"/>
  <c r="E306" i="3"/>
  <c r="E313" i="3"/>
  <c r="E320" i="3"/>
  <c r="E327" i="3"/>
  <c r="E334" i="3"/>
  <c r="D188" i="3"/>
  <c r="D186" i="3"/>
  <c r="D232" i="3"/>
  <c r="D230" i="3"/>
  <c r="F241" i="3"/>
  <c r="D245" i="3"/>
  <c r="D233" i="3"/>
  <c r="D231" i="3"/>
  <c r="D229" i="3"/>
  <c r="D238" i="3"/>
  <c r="E241" i="3"/>
  <c r="D241" i="3" s="1"/>
  <c r="D237" i="3"/>
  <c r="D239" i="3"/>
  <c r="F235" i="3"/>
  <c r="D236" i="3"/>
  <c r="F204" i="3"/>
  <c r="F207" i="3"/>
  <c r="F205" i="3"/>
  <c r="E207" i="3"/>
  <c r="D207" i="3" s="1"/>
  <c r="E205" i="3"/>
  <c r="D205" i="3" s="1"/>
  <c r="F223" i="3"/>
  <c r="F222" i="3" s="1"/>
  <c r="E226" i="3"/>
  <c r="D226" i="3" s="1"/>
  <c r="E224" i="3"/>
  <c r="D224" i="3" s="1"/>
  <c r="E228" i="3"/>
  <c r="F208" i="3"/>
  <c r="F303" i="3" s="1"/>
  <c r="F206" i="3"/>
  <c r="F301" i="3" s="1"/>
  <c r="E208" i="3"/>
  <c r="E206" i="3"/>
  <c r="E204" i="3"/>
  <c r="E227" i="3"/>
  <c r="D227" i="3" s="1"/>
  <c r="E225" i="3"/>
  <c r="D225" i="3" s="1"/>
  <c r="E223" i="3"/>
  <c r="D208" i="3"/>
  <c r="D206" i="3"/>
  <c r="F183" i="3"/>
  <c r="D181" i="3"/>
  <c r="D179" i="3"/>
  <c r="D176" i="3"/>
  <c r="D174" i="3"/>
  <c r="F171" i="3"/>
  <c r="D169" i="3"/>
  <c r="D167" i="3"/>
  <c r="E191" i="3"/>
  <c r="D191" i="3" s="1"/>
  <c r="F215" i="3"/>
  <c r="D215" i="3" s="1"/>
  <c r="D220" i="3"/>
  <c r="D218" i="3"/>
  <c r="F209" i="3"/>
  <c r="D211" i="3"/>
  <c r="D213" i="3"/>
  <c r="F165" i="3"/>
  <c r="D219" i="3"/>
  <c r="D217" i="3"/>
  <c r="D209" i="3"/>
  <c r="D210" i="3"/>
  <c r="D212" i="3"/>
  <c r="D214" i="3"/>
  <c r="F190" i="3"/>
  <c r="D146" i="3"/>
  <c r="D134" i="3"/>
  <c r="D122" i="3"/>
  <c r="D110" i="3"/>
  <c r="D98" i="3"/>
  <c r="E165" i="3"/>
  <c r="F177" i="3"/>
  <c r="D172" i="3"/>
  <c r="D184" i="3"/>
  <c r="E195" i="3"/>
  <c r="D195" i="3" s="1"/>
  <c r="E193" i="3"/>
  <c r="D193" i="3" s="1"/>
  <c r="F196" i="3"/>
  <c r="D197" i="3"/>
  <c r="D216" i="3"/>
  <c r="E84" i="3"/>
  <c r="D84" i="3" s="1"/>
  <c r="D82" i="3"/>
  <c r="D140" i="3"/>
  <c r="D128" i="3"/>
  <c r="D116" i="3"/>
  <c r="D104" i="3"/>
  <c r="D92" i="3"/>
  <c r="E194" i="3"/>
  <c r="D194" i="3" s="1"/>
  <c r="E192" i="3"/>
  <c r="D192" i="3" s="1"/>
  <c r="D66" i="3"/>
  <c r="D64" i="3"/>
  <c r="E73" i="3"/>
  <c r="E86" i="3"/>
  <c r="D86" i="3" s="1"/>
  <c r="F80" i="3"/>
  <c r="D81" i="3"/>
  <c r="D62" i="3"/>
  <c r="D77" i="3"/>
  <c r="D75" i="3"/>
  <c r="F67" i="3"/>
  <c r="D71" i="3"/>
  <c r="D72" i="3"/>
  <c r="D69" i="3"/>
  <c r="D70" i="3"/>
  <c r="D74" i="3"/>
  <c r="D78" i="3"/>
  <c r="E67" i="3"/>
  <c r="D67" i="3" s="1"/>
  <c r="D218" i="7"/>
  <c r="D217" i="7"/>
  <c r="D216" i="7"/>
  <c r="D215" i="7"/>
  <c r="D214" i="7"/>
  <c r="D210" i="7"/>
  <c r="H213" i="7"/>
  <c r="G213" i="7"/>
  <c r="F213" i="7"/>
  <c r="E213" i="7"/>
  <c r="G207" i="7"/>
  <c r="D208" i="7"/>
  <c r="E207" i="7"/>
  <c r="D212" i="7"/>
  <c r="E195" i="7"/>
  <c r="F195" i="7"/>
  <c r="G195" i="7"/>
  <c r="E196" i="7"/>
  <c r="F196" i="7"/>
  <c r="G196" i="7"/>
  <c r="E197" i="7"/>
  <c r="F197" i="7"/>
  <c r="G197" i="7"/>
  <c r="E198" i="7"/>
  <c r="F198" i="7"/>
  <c r="G198" i="7"/>
  <c r="E199" i="7"/>
  <c r="F199" i="7"/>
  <c r="G199" i="7"/>
  <c r="H196" i="7"/>
  <c r="H197" i="7"/>
  <c r="H198" i="7"/>
  <c r="H199" i="7"/>
  <c r="H195" i="7"/>
  <c r="D205" i="7"/>
  <c r="D204" i="7"/>
  <c r="D203" i="7"/>
  <c r="D202" i="7"/>
  <c r="D201" i="7"/>
  <c r="H200" i="7"/>
  <c r="G200" i="7"/>
  <c r="F200" i="7"/>
  <c r="E200" i="7"/>
  <c r="D180" i="7"/>
  <c r="D179" i="7"/>
  <c r="D178" i="7"/>
  <c r="D177" i="7"/>
  <c r="D176" i="7"/>
  <c r="H175" i="7"/>
  <c r="G175" i="7"/>
  <c r="F175" i="7"/>
  <c r="E175" i="7"/>
  <c r="D167" i="7"/>
  <c r="D166" i="7"/>
  <c r="D165" i="7"/>
  <c r="D164" i="7"/>
  <c r="D163" i="7"/>
  <c r="H162" i="7"/>
  <c r="G162" i="7"/>
  <c r="F162" i="7"/>
  <c r="E162" i="7"/>
  <c r="E144" i="7"/>
  <c r="F144" i="7"/>
  <c r="G144" i="7"/>
  <c r="E145" i="7"/>
  <c r="F145" i="7"/>
  <c r="G145" i="7"/>
  <c r="E146" i="7"/>
  <c r="F146" i="7"/>
  <c r="G146" i="7"/>
  <c r="E147" i="7"/>
  <c r="F147" i="7"/>
  <c r="G147" i="7"/>
  <c r="E148" i="7"/>
  <c r="F148" i="7"/>
  <c r="H145" i="7"/>
  <c r="H146" i="7"/>
  <c r="H147" i="7"/>
  <c r="H148" i="7"/>
  <c r="H144" i="7"/>
  <c r="D154" i="7"/>
  <c r="D153" i="7"/>
  <c r="D152" i="7"/>
  <c r="D151" i="7"/>
  <c r="D150" i="7"/>
  <c r="H149" i="7"/>
  <c r="G149" i="7"/>
  <c r="F149" i="7"/>
  <c r="E149" i="7"/>
  <c r="E125" i="7"/>
  <c r="F125" i="7"/>
  <c r="G125" i="7"/>
  <c r="E126" i="7"/>
  <c r="F126" i="7"/>
  <c r="G126" i="7"/>
  <c r="E127" i="7"/>
  <c r="F127" i="7"/>
  <c r="G127" i="7"/>
  <c r="E128" i="7"/>
  <c r="F128" i="7"/>
  <c r="G128" i="7"/>
  <c r="E129" i="7"/>
  <c r="F129" i="7"/>
  <c r="G129" i="7"/>
  <c r="H126" i="7"/>
  <c r="H127" i="7"/>
  <c r="H128" i="7"/>
  <c r="H129" i="7"/>
  <c r="H125" i="7"/>
  <c r="D141" i="7"/>
  <c r="D140" i="7"/>
  <c r="D139" i="7"/>
  <c r="D138" i="7"/>
  <c r="D137" i="7"/>
  <c r="D135" i="7"/>
  <c r="D134" i="7"/>
  <c r="D133" i="7"/>
  <c r="D132" i="7"/>
  <c r="D131" i="7"/>
  <c r="H136" i="7"/>
  <c r="G136" i="7"/>
  <c r="F136" i="7"/>
  <c r="E136" i="7"/>
  <c r="H130" i="7"/>
  <c r="G130" i="7"/>
  <c r="F130" i="7"/>
  <c r="E130" i="7"/>
  <c r="E112" i="7"/>
  <c r="F112" i="7"/>
  <c r="G112" i="7"/>
  <c r="E113" i="7"/>
  <c r="F113" i="7"/>
  <c r="G113" i="7"/>
  <c r="E114" i="7"/>
  <c r="F114" i="7"/>
  <c r="G114" i="7"/>
  <c r="E115" i="7"/>
  <c r="F115" i="7"/>
  <c r="G115" i="7"/>
  <c r="E116" i="7"/>
  <c r="F116" i="7"/>
  <c r="G116" i="7"/>
  <c r="H113" i="7"/>
  <c r="H114" i="7"/>
  <c r="H115" i="7"/>
  <c r="H116" i="7"/>
  <c r="H112" i="7"/>
  <c r="D122" i="7"/>
  <c r="D121" i="7"/>
  <c r="D120" i="7"/>
  <c r="D119" i="7"/>
  <c r="D118" i="7"/>
  <c r="H117" i="7"/>
  <c r="G117" i="7"/>
  <c r="F117" i="7"/>
  <c r="E117" i="7"/>
  <c r="E99" i="7"/>
  <c r="F99" i="7"/>
  <c r="G99" i="7"/>
  <c r="E100" i="7"/>
  <c r="F100" i="7"/>
  <c r="G100" i="7"/>
  <c r="E101" i="7"/>
  <c r="F101" i="7"/>
  <c r="G101" i="7"/>
  <c r="E102" i="7"/>
  <c r="F102" i="7"/>
  <c r="G102" i="7"/>
  <c r="E103" i="7"/>
  <c r="F103" i="7"/>
  <c r="G103" i="7"/>
  <c r="H100" i="7"/>
  <c r="H101" i="7"/>
  <c r="H102" i="7"/>
  <c r="H103" i="7"/>
  <c r="H99" i="7"/>
  <c r="D109" i="7"/>
  <c r="D108" i="7"/>
  <c r="D107" i="7"/>
  <c r="D106" i="7"/>
  <c r="D105" i="7"/>
  <c r="H104" i="7"/>
  <c r="G104" i="7"/>
  <c r="F104" i="7"/>
  <c r="E104" i="7"/>
  <c r="D96" i="7"/>
  <c r="D95" i="7"/>
  <c r="D94" i="7"/>
  <c r="D93" i="7"/>
  <c r="D92" i="7"/>
  <c r="H91" i="7"/>
  <c r="G91" i="7"/>
  <c r="F91" i="7"/>
  <c r="E91" i="7"/>
  <c r="E86" i="7"/>
  <c r="F86" i="7"/>
  <c r="G86" i="7"/>
  <c r="E87" i="7"/>
  <c r="F87" i="7"/>
  <c r="G87" i="7"/>
  <c r="E88" i="7"/>
  <c r="F88" i="7"/>
  <c r="G88" i="7"/>
  <c r="E89" i="7"/>
  <c r="F89" i="7"/>
  <c r="G89" i="7"/>
  <c r="E90" i="7"/>
  <c r="F90" i="7"/>
  <c r="G90" i="7"/>
  <c r="H87" i="7"/>
  <c r="H88" i="7"/>
  <c r="H89" i="7"/>
  <c r="H90" i="7"/>
  <c r="H86" i="7"/>
  <c r="H49" i="7"/>
  <c r="D77" i="7"/>
  <c r="D76" i="7"/>
  <c r="D75" i="7"/>
  <c r="D74" i="7"/>
  <c r="D73" i="7"/>
  <c r="H72" i="7"/>
  <c r="G72" i="7"/>
  <c r="F72" i="7"/>
  <c r="E72" i="7"/>
  <c r="D71" i="7"/>
  <c r="D70" i="7"/>
  <c r="D69" i="7"/>
  <c r="D68" i="7"/>
  <c r="D67" i="7"/>
  <c r="H66" i="7"/>
  <c r="G66" i="7"/>
  <c r="F66" i="7"/>
  <c r="E66" i="7"/>
  <c r="D59" i="7"/>
  <c r="D58" i="7"/>
  <c r="D57" i="7"/>
  <c r="D56" i="7"/>
  <c r="D55" i="7"/>
  <c r="H54" i="7"/>
  <c r="G54" i="7"/>
  <c r="F54" i="7"/>
  <c r="E54" i="7"/>
  <c r="D46" i="7"/>
  <c r="D45" i="7"/>
  <c r="D44" i="7"/>
  <c r="D43" i="7"/>
  <c r="D42" i="7"/>
  <c r="H41" i="7"/>
  <c r="G41" i="7"/>
  <c r="F41" i="7"/>
  <c r="E41" i="7"/>
  <c r="D39" i="7"/>
  <c r="D38" i="7"/>
  <c r="D37" i="7"/>
  <c r="D36" i="7"/>
  <c r="D35" i="7"/>
  <c r="H34" i="7"/>
  <c r="G34" i="7"/>
  <c r="F34" i="7"/>
  <c r="E34" i="7"/>
  <c r="H27" i="7"/>
  <c r="G27" i="7"/>
  <c r="F27" i="7"/>
  <c r="E27" i="7"/>
  <c r="D32" i="7"/>
  <c r="D31" i="7"/>
  <c r="D30" i="7"/>
  <c r="D29" i="7"/>
  <c r="D28" i="7"/>
  <c r="D25" i="7"/>
  <c r="D24" i="7"/>
  <c r="D23" i="7"/>
  <c r="D22" i="7"/>
  <c r="D21" i="7"/>
  <c r="H20" i="7"/>
  <c r="G20" i="7"/>
  <c r="F20" i="7"/>
  <c r="E20" i="7"/>
  <c r="D14" i="7"/>
  <c r="D15" i="7"/>
  <c r="D16" i="7"/>
  <c r="D17" i="7"/>
  <c r="D18" i="7"/>
  <c r="E13" i="7"/>
  <c r="F13" i="7"/>
  <c r="G13" i="7"/>
  <c r="H13" i="7"/>
  <c r="D278" i="5"/>
  <c r="D277" i="5"/>
  <c r="D276" i="5"/>
  <c r="D275" i="5"/>
  <c r="D274" i="5"/>
  <c r="H273" i="5"/>
  <c r="G273" i="5"/>
  <c r="F273" i="5"/>
  <c r="E273" i="5"/>
  <c r="H269" i="5"/>
  <c r="H270" i="5"/>
  <c r="H271" i="5"/>
  <c r="H272" i="5"/>
  <c r="H268" i="5"/>
  <c r="D265" i="5"/>
  <c r="D264" i="5"/>
  <c r="D263" i="5"/>
  <c r="D262" i="5"/>
  <c r="D261" i="5"/>
  <c r="D259" i="5"/>
  <c r="D258" i="5"/>
  <c r="D257" i="5"/>
  <c r="D256" i="5"/>
  <c r="D255" i="5"/>
  <c r="H260" i="5"/>
  <c r="G260" i="5"/>
  <c r="F260" i="5"/>
  <c r="E260" i="5"/>
  <c r="H254" i="5"/>
  <c r="G254" i="5"/>
  <c r="F254" i="5"/>
  <c r="E254" i="5"/>
  <c r="E249" i="5"/>
  <c r="F249" i="5"/>
  <c r="G249" i="5"/>
  <c r="E250" i="5"/>
  <c r="F250" i="5"/>
  <c r="G250" i="5"/>
  <c r="E251" i="5"/>
  <c r="F251" i="5"/>
  <c r="G251" i="5"/>
  <c r="E252" i="5"/>
  <c r="F252" i="5"/>
  <c r="G252" i="5"/>
  <c r="E253" i="5"/>
  <c r="F253" i="5"/>
  <c r="G253" i="5"/>
  <c r="H250" i="5"/>
  <c r="H251" i="5"/>
  <c r="H252" i="5"/>
  <c r="H253" i="5"/>
  <c r="H249" i="5"/>
  <c r="D246" i="5"/>
  <c r="D245" i="5"/>
  <c r="D244" i="5"/>
  <c r="D243" i="5"/>
  <c r="D242" i="5"/>
  <c r="H241" i="5"/>
  <c r="G241" i="5"/>
  <c r="F241" i="5"/>
  <c r="E241" i="5"/>
  <c r="E236" i="5"/>
  <c r="F236" i="5"/>
  <c r="G236" i="5"/>
  <c r="E237" i="5"/>
  <c r="F237" i="5"/>
  <c r="G237" i="5"/>
  <c r="E238" i="5"/>
  <c r="F238" i="5"/>
  <c r="G238" i="5"/>
  <c r="E239" i="5"/>
  <c r="F239" i="5"/>
  <c r="G239" i="5"/>
  <c r="E240" i="5"/>
  <c r="F240" i="5"/>
  <c r="G240" i="5"/>
  <c r="H237" i="5"/>
  <c r="H238" i="5"/>
  <c r="H239" i="5"/>
  <c r="H240" i="5"/>
  <c r="H236" i="5"/>
  <c r="E223" i="5"/>
  <c r="F223" i="5"/>
  <c r="G223" i="5"/>
  <c r="E224" i="5"/>
  <c r="F224" i="5"/>
  <c r="G224" i="5"/>
  <c r="E225" i="5"/>
  <c r="F225" i="5"/>
  <c r="G225" i="5"/>
  <c r="E226" i="5"/>
  <c r="F226" i="5"/>
  <c r="G226" i="5"/>
  <c r="E227" i="5"/>
  <c r="F227" i="5"/>
  <c r="G227" i="5"/>
  <c r="H224" i="5"/>
  <c r="H225" i="5"/>
  <c r="H226" i="5"/>
  <c r="H227" i="5"/>
  <c r="H223" i="5"/>
  <c r="E204" i="5"/>
  <c r="F204" i="5"/>
  <c r="G204" i="5"/>
  <c r="E205" i="5"/>
  <c r="F205" i="5"/>
  <c r="G205" i="5"/>
  <c r="E206" i="5"/>
  <c r="F206" i="5"/>
  <c r="G206" i="5"/>
  <c r="E207" i="5"/>
  <c r="F207" i="5"/>
  <c r="G207" i="5"/>
  <c r="E208" i="5"/>
  <c r="F208" i="5"/>
  <c r="G208" i="5"/>
  <c r="H205" i="5"/>
  <c r="H206" i="5"/>
  <c r="H207" i="5"/>
  <c r="H208" i="5"/>
  <c r="H204" i="5"/>
  <c r="D233" i="5"/>
  <c r="D232" i="5"/>
  <c r="D231" i="5"/>
  <c r="D230" i="5"/>
  <c r="D229" i="5"/>
  <c r="H228" i="5"/>
  <c r="G228" i="5"/>
  <c r="F228" i="5"/>
  <c r="E228" i="5"/>
  <c r="D220" i="5"/>
  <c r="D219" i="5"/>
  <c r="D218" i="5"/>
  <c r="D217" i="5"/>
  <c r="D216" i="5"/>
  <c r="D214" i="5"/>
  <c r="D213" i="5"/>
  <c r="D212" i="5"/>
  <c r="D211" i="5"/>
  <c r="D210" i="5"/>
  <c r="H215" i="5"/>
  <c r="G215" i="5"/>
  <c r="F215" i="5"/>
  <c r="E215" i="5"/>
  <c r="H209" i="5"/>
  <c r="G209" i="5"/>
  <c r="F209" i="5"/>
  <c r="E209" i="5"/>
  <c r="D201" i="5"/>
  <c r="D200" i="5"/>
  <c r="D199" i="5"/>
  <c r="D198" i="5"/>
  <c r="D197" i="5"/>
  <c r="H196" i="5"/>
  <c r="G196" i="5"/>
  <c r="F196" i="5"/>
  <c r="E196" i="5"/>
  <c r="E191" i="5"/>
  <c r="F191" i="5"/>
  <c r="G191" i="5"/>
  <c r="E192" i="5"/>
  <c r="F192" i="5"/>
  <c r="G192" i="5"/>
  <c r="E193" i="5"/>
  <c r="F193" i="5"/>
  <c r="G193" i="5"/>
  <c r="E194" i="5"/>
  <c r="F194" i="5"/>
  <c r="G194" i="5"/>
  <c r="E195" i="5"/>
  <c r="F195" i="5"/>
  <c r="G195" i="5"/>
  <c r="H192" i="5"/>
  <c r="H193" i="5"/>
  <c r="H194" i="5"/>
  <c r="H195" i="5"/>
  <c r="H191" i="5"/>
  <c r="D188" i="5"/>
  <c r="D187" i="5"/>
  <c r="D186" i="5"/>
  <c r="D185" i="5"/>
  <c r="D184" i="5"/>
  <c r="D182" i="5"/>
  <c r="D181" i="5"/>
  <c r="D180" i="5"/>
  <c r="D179" i="5"/>
  <c r="D178" i="5"/>
  <c r="D176" i="5"/>
  <c r="D175" i="5"/>
  <c r="D174" i="5"/>
  <c r="D173" i="5"/>
  <c r="D172" i="5"/>
  <c r="D170" i="5"/>
  <c r="D169" i="5"/>
  <c r="D168" i="5"/>
  <c r="D167" i="5"/>
  <c r="D166" i="5"/>
  <c r="E160" i="5"/>
  <c r="F160" i="5"/>
  <c r="G160" i="5"/>
  <c r="E161" i="5"/>
  <c r="F161" i="5"/>
  <c r="G161" i="5"/>
  <c r="E162" i="5"/>
  <c r="F162" i="5"/>
  <c r="G162" i="5"/>
  <c r="E163" i="5"/>
  <c r="F163" i="5"/>
  <c r="G163" i="5"/>
  <c r="E164" i="5"/>
  <c r="F164" i="5"/>
  <c r="G164" i="5"/>
  <c r="H161" i="5"/>
  <c r="H162" i="5"/>
  <c r="H163" i="5"/>
  <c r="H164" i="5"/>
  <c r="H160" i="5"/>
  <c r="H183" i="5"/>
  <c r="G183" i="5"/>
  <c r="F183" i="5"/>
  <c r="E183" i="5"/>
  <c r="H177" i="5"/>
  <c r="G177" i="5"/>
  <c r="F177" i="5"/>
  <c r="E177" i="5"/>
  <c r="H171" i="5"/>
  <c r="G171" i="5"/>
  <c r="F171" i="5"/>
  <c r="E171" i="5"/>
  <c r="H165" i="5"/>
  <c r="G165" i="5"/>
  <c r="F165" i="5"/>
  <c r="E165" i="5"/>
  <c r="E81" i="5"/>
  <c r="F81" i="5"/>
  <c r="G81" i="5"/>
  <c r="E82" i="5"/>
  <c r="G82" i="5"/>
  <c r="E83" i="5"/>
  <c r="F83" i="5"/>
  <c r="G83" i="5"/>
  <c r="E84" i="5"/>
  <c r="F84" i="5"/>
  <c r="G84" i="5"/>
  <c r="E85" i="5"/>
  <c r="F85" i="5"/>
  <c r="G85" i="5"/>
  <c r="H82" i="5"/>
  <c r="H83" i="5"/>
  <c r="H84" i="5"/>
  <c r="H85" i="5"/>
  <c r="H81" i="5"/>
  <c r="D151" i="5"/>
  <c r="D150" i="5"/>
  <c r="D149" i="5"/>
  <c r="D148" i="5"/>
  <c r="D147" i="5"/>
  <c r="D145" i="5"/>
  <c r="D144" i="5"/>
  <c r="D143" i="5"/>
  <c r="D142" i="5"/>
  <c r="D141" i="5"/>
  <c r="D139" i="5"/>
  <c r="D138" i="5"/>
  <c r="D137" i="5"/>
  <c r="D136" i="5"/>
  <c r="D135" i="5"/>
  <c r="D133" i="5"/>
  <c r="D132" i="5"/>
  <c r="D131" i="5"/>
  <c r="D130" i="5"/>
  <c r="D129" i="5"/>
  <c r="D127" i="5"/>
  <c r="D126" i="5"/>
  <c r="D125" i="5"/>
  <c r="D124" i="5"/>
  <c r="D123" i="5"/>
  <c r="D121" i="5"/>
  <c r="D120" i="5"/>
  <c r="D119" i="5"/>
  <c r="D118" i="5"/>
  <c r="D117" i="5"/>
  <c r="D115" i="5"/>
  <c r="D114" i="5"/>
  <c r="D113" i="5"/>
  <c r="D112" i="5"/>
  <c r="D111" i="5"/>
  <c r="D109" i="5"/>
  <c r="D108" i="5"/>
  <c r="D107" i="5"/>
  <c r="D106" i="5"/>
  <c r="D105" i="5"/>
  <c r="D103" i="5"/>
  <c r="D102" i="5"/>
  <c r="D101" i="5"/>
  <c r="D100" i="5"/>
  <c r="D99" i="5"/>
  <c r="D97" i="5"/>
  <c r="D96" i="5"/>
  <c r="D95" i="5"/>
  <c r="D94" i="5"/>
  <c r="D93" i="5"/>
  <c r="D91" i="5"/>
  <c r="D90" i="5"/>
  <c r="D89" i="5"/>
  <c r="D88" i="5"/>
  <c r="D87" i="5"/>
  <c r="D78" i="5"/>
  <c r="D77" i="5"/>
  <c r="D76" i="5"/>
  <c r="D75" i="5"/>
  <c r="D74" i="5"/>
  <c r="D72" i="5"/>
  <c r="D71" i="5"/>
  <c r="D70" i="5"/>
  <c r="D69" i="5"/>
  <c r="D68" i="5"/>
  <c r="H146" i="5"/>
  <c r="G146" i="5"/>
  <c r="F146" i="5"/>
  <c r="E146" i="5"/>
  <c r="H140" i="5"/>
  <c r="G140" i="5"/>
  <c r="F140" i="5"/>
  <c r="E140" i="5"/>
  <c r="H134" i="5"/>
  <c r="G134" i="5"/>
  <c r="F134" i="5"/>
  <c r="E134" i="5"/>
  <c r="H128" i="5"/>
  <c r="G128" i="5"/>
  <c r="F128" i="5"/>
  <c r="E128" i="5"/>
  <c r="H122" i="5"/>
  <c r="G122" i="5"/>
  <c r="F122" i="5"/>
  <c r="E122" i="5"/>
  <c r="H116" i="5"/>
  <c r="G116" i="5"/>
  <c r="F116" i="5"/>
  <c r="E116" i="5"/>
  <c r="H110" i="5"/>
  <c r="G110" i="5"/>
  <c r="F110" i="5"/>
  <c r="E110" i="5"/>
  <c r="H104" i="5"/>
  <c r="G104" i="5"/>
  <c r="F104" i="5"/>
  <c r="E104" i="5"/>
  <c r="H98" i="5"/>
  <c r="G98" i="5"/>
  <c r="F98" i="5"/>
  <c r="E98" i="5"/>
  <c r="H92" i="5"/>
  <c r="G92" i="5"/>
  <c r="F92" i="5"/>
  <c r="E92" i="5"/>
  <c r="H86" i="5"/>
  <c r="G86" i="5"/>
  <c r="F86" i="5"/>
  <c r="E86" i="5"/>
  <c r="H300" i="5"/>
  <c r="H302" i="5"/>
  <c r="G300" i="5"/>
  <c r="G302" i="5"/>
  <c r="G299" i="5"/>
  <c r="H73" i="5"/>
  <c r="G73" i="5"/>
  <c r="F73" i="5"/>
  <c r="E73" i="5"/>
  <c r="F67" i="5"/>
  <c r="E67" i="5"/>
  <c r="D47" i="5"/>
  <c r="D46" i="5"/>
  <c r="D45" i="5"/>
  <c r="D44" i="5"/>
  <c r="D43" i="5"/>
  <c r="H42" i="5"/>
  <c r="G42" i="5"/>
  <c r="F42" i="5"/>
  <c r="E42" i="5"/>
  <c r="D40" i="5"/>
  <c r="D39" i="5"/>
  <c r="D38" i="5"/>
  <c r="D37" i="5"/>
  <c r="D36" i="5"/>
  <c r="H35" i="5"/>
  <c r="G35" i="5"/>
  <c r="F35" i="5"/>
  <c r="E35" i="5"/>
  <c r="D33" i="5"/>
  <c r="D32" i="5"/>
  <c r="D31" i="5"/>
  <c r="D30" i="5"/>
  <c r="D29" i="5"/>
  <c r="D26" i="5"/>
  <c r="D25" i="5"/>
  <c r="D24" i="5"/>
  <c r="D23" i="5"/>
  <c r="D22" i="5"/>
  <c r="H28" i="5"/>
  <c r="G28" i="5"/>
  <c r="F28" i="5"/>
  <c r="E28" i="5"/>
  <c r="H21" i="5"/>
  <c r="G21" i="5"/>
  <c r="F21" i="5"/>
  <c r="E21" i="5"/>
  <c r="D15" i="5"/>
  <c r="D16" i="5"/>
  <c r="D17" i="5"/>
  <c r="D18" i="5"/>
  <c r="D19" i="5"/>
  <c r="E14" i="5"/>
  <c r="F14" i="5"/>
  <c r="G14" i="5"/>
  <c r="H14" i="5"/>
  <c r="F61" i="3" l="1"/>
  <c r="F20" i="2"/>
  <c r="G303" i="5"/>
  <c r="G16" i="2" s="1"/>
  <c r="G301" i="5"/>
  <c r="H53" i="4" s="1"/>
  <c r="H303" i="5"/>
  <c r="H301" i="5"/>
  <c r="H299" i="5"/>
  <c r="F54" i="4" s="1"/>
  <c r="F302" i="3"/>
  <c r="D380" i="3"/>
  <c r="D383" i="3"/>
  <c r="D589" i="3"/>
  <c r="F61" i="5"/>
  <c r="D122" i="5"/>
  <c r="F300" i="3"/>
  <c r="D207" i="5"/>
  <c r="D226" i="5"/>
  <c r="E299" i="3"/>
  <c r="D260" i="5"/>
  <c r="G14" i="2"/>
  <c r="J54" i="4"/>
  <c r="H54" i="4"/>
  <c r="E303" i="5"/>
  <c r="E16" i="2" s="1"/>
  <c r="E302" i="5"/>
  <c r="I51" i="4" s="1"/>
  <c r="E301" i="5"/>
  <c r="E14" i="2" s="1"/>
  <c r="E300" i="5"/>
  <c r="G51" i="4" s="1"/>
  <c r="E299" i="5"/>
  <c r="E12" i="2" s="1"/>
  <c r="D82" i="5"/>
  <c r="D273" i="5"/>
  <c r="D254" i="5"/>
  <c r="F203" i="5"/>
  <c r="D196" i="5"/>
  <c r="E300" i="3"/>
  <c r="E303" i="3"/>
  <c r="E61" i="5"/>
  <c r="F53" i="4"/>
  <c r="G15" i="2"/>
  <c r="G13" i="2"/>
  <c r="I54" i="4"/>
  <c r="F303" i="5"/>
  <c r="F16" i="2" s="1"/>
  <c r="F302" i="5"/>
  <c r="I52" i="4" s="1"/>
  <c r="F301" i="5"/>
  <c r="F14" i="2" s="1"/>
  <c r="F300" i="5"/>
  <c r="F299" i="5"/>
  <c r="F12" i="2" s="1"/>
  <c r="D110" i="5"/>
  <c r="D116" i="5"/>
  <c r="H222" i="5"/>
  <c r="D241" i="5"/>
  <c r="G20" i="2"/>
  <c r="D65" i="3"/>
  <c r="E302" i="3"/>
  <c r="E301" i="3"/>
  <c r="G23" i="2"/>
  <c r="J60" i="8"/>
  <c r="E21" i="2"/>
  <c r="F299" i="3"/>
  <c r="D63" i="3"/>
  <c r="D20" i="7"/>
  <c r="D27" i="7"/>
  <c r="D34" i="7"/>
  <c r="D130" i="7"/>
  <c r="D104" i="7"/>
  <c r="D136" i="7"/>
  <c r="G80" i="5"/>
  <c r="D204" i="5"/>
  <c r="D224" i="5"/>
  <c r="F222" i="5"/>
  <c r="F159" i="5"/>
  <c r="H80" i="5"/>
  <c r="D84" i="5"/>
  <c r="E80" i="5"/>
  <c r="D208" i="5"/>
  <c r="D206" i="5"/>
  <c r="D205" i="5"/>
  <c r="G203" i="5"/>
  <c r="E203" i="5"/>
  <c r="D227" i="5"/>
  <c r="D225" i="5"/>
  <c r="G222" i="5"/>
  <c r="D223" i="5"/>
  <c r="D240" i="5"/>
  <c r="D238" i="5"/>
  <c r="H248" i="5"/>
  <c r="D252" i="5"/>
  <c r="D250" i="5"/>
  <c r="F248" i="5"/>
  <c r="H267" i="5"/>
  <c r="D271" i="5"/>
  <c r="D269" i="5"/>
  <c r="F267" i="5"/>
  <c r="I53" i="4"/>
  <c r="F52" i="4"/>
  <c r="E222" i="5"/>
  <c r="D239" i="5"/>
  <c r="D237" i="5"/>
  <c r="D253" i="5"/>
  <c r="D251" i="5"/>
  <c r="G248" i="5"/>
  <c r="D249" i="5"/>
  <c r="D272" i="5"/>
  <c r="D270" i="5"/>
  <c r="G267" i="5"/>
  <c r="E267" i="5"/>
  <c r="D164" i="5"/>
  <c r="D162" i="5"/>
  <c r="D160" i="5"/>
  <c r="D195" i="5"/>
  <c r="D193" i="5"/>
  <c r="G190" i="5"/>
  <c r="E190" i="5"/>
  <c r="G235" i="5"/>
  <c r="E235" i="5"/>
  <c r="D268" i="5"/>
  <c r="H159" i="5"/>
  <c r="D163" i="5"/>
  <c r="H190" i="5"/>
  <c r="D194" i="5"/>
  <c r="D192" i="5"/>
  <c r="H235" i="5"/>
  <c r="F235" i="5"/>
  <c r="D236" i="5"/>
  <c r="E248" i="5"/>
  <c r="D86" i="5"/>
  <c r="D129" i="7"/>
  <c r="D165" i="5"/>
  <c r="J52" i="4"/>
  <c r="D140" i="5"/>
  <c r="D134" i="5"/>
  <c r="G52" i="4"/>
  <c r="D104" i="5"/>
  <c r="D91" i="7"/>
  <c r="G98" i="7"/>
  <c r="D175" i="7"/>
  <c r="D41" i="7"/>
  <c r="D162" i="7"/>
  <c r="D213" i="7"/>
  <c r="D13" i="7"/>
  <c r="D66" i="7"/>
  <c r="D149" i="7"/>
  <c r="D54" i="7"/>
  <c r="D72" i="7"/>
  <c r="D200" i="7"/>
  <c r="F111" i="7"/>
  <c r="D199" i="7"/>
  <c r="D103" i="7"/>
  <c r="D101" i="7"/>
  <c r="D99" i="7"/>
  <c r="D128" i="7"/>
  <c r="D126" i="7"/>
  <c r="D197" i="7"/>
  <c r="E98" i="7"/>
  <c r="H124" i="7"/>
  <c r="H194" i="7"/>
  <c r="H48" i="7"/>
  <c r="D52" i="7"/>
  <c r="H62" i="8"/>
  <c r="D87" i="7"/>
  <c r="D115" i="7"/>
  <c r="D113" i="7"/>
  <c r="D147" i="7"/>
  <c r="D144" i="7"/>
  <c r="D173" i="7"/>
  <c r="D171" i="7"/>
  <c r="D102" i="7"/>
  <c r="H111" i="7"/>
  <c r="D127" i="7"/>
  <c r="F143" i="7"/>
  <c r="D183" i="5"/>
  <c r="F13" i="2"/>
  <c r="D177" i="5"/>
  <c r="D161" i="5"/>
  <c r="D53" i="7"/>
  <c r="D51" i="7"/>
  <c r="G48" i="7"/>
  <c r="D49" i="7"/>
  <c r="E48" i="7"/>
  <c r="D86" i="7"/>
  <c r="E85" i="7"/>
  <c r="D116" i="7"/>
  <c r="D114" i="7"/>
  <c r="G111" i="7"/>
  <c r="D112" i="7"/>
  <c r="E111" i="7"/>
  <c r="G124" i="7"/>
  <c r="E124" i="7"/>
  <c r="H143" i="7"/>
  <c r="D148" i="7"/>
  <c r="D146" i="7"/>
  <c r="E143" i="7"/>
  <c r="G156" i="7"/>
  <c r="E156" i="7"/>
  <c r="D174" i="7"/>
  <c r="D172" i="7"/>
  <c r="D170" i="7"/>
  <c r="G169" i="7"/>
  <c r="D198" i="7"/>
  <c r="G194" i="7"/>
  <c r="D196" i="7"/>
  <c r="E194" i="7"/>
  <c r="F48" i="7"/>
  <c r="D50" i="7"/>
  <c r="H85" i="7"/>
  <c r="D89" i="7"/>
  <c r="G85" i="7"/>
  <c r="H98" i="7"/>
  <c r="E402" i="3"/>
  <c r="E400" i="3"/>
  <c r="D100" i="7"/>
  <c r="F98" i="7"/>
  <c r="E398" i="3"/>
  <c r="F124" i="7"/>
  <c r="F156" i="7"/>
  <c r="H169" i="7"/>
  <c r="E169" i="7"/>
  <c r="F194" i="7"/>
  <c r="H207" i="7"/>
  <c r="D211" i="7"/>
  <c r="D209" i="7"/>
  <c r="F207" i="7"/>
  <c r="D90" i="7"/>
  <c r="D88" i="7"/>
  <c r="E401" i="3"/>
  <c r="E399" i="3"/>
  <c r="D125" i="7"/>
  <c r="D145" i="7"/>
  <c r="F169" i="7"/>
  <c r="D195" i="7"/>
  <c r="D524" i="3"/>
  <c r="D421" i="3"/>
  <c r="D419" i="3"/>
  <c r="D73" i="3"/>
  <c r="D522" i="3"/>
  <c r="D521" i="3"/>
  <c r="D450" i="3"/>
  <c r="F487" i="3"/>
  <c r="D468" i="3"/>
  <c r="D253" i="3"/>
  <c r="D410" i="3"/>
  <c r="D523" i="3"/>
  <c r="D455" i="3"/>
  <c r="F449" i="3"/>
  <c r="D493" i="3"/>
  <c r="F500" i="3"/>
  <c r="D500" i="3" s="1"/>
  <c r="D488" i="3"/>
  <c r="D501" i="3"/>
  <c r="D345" i="3"/>
  <c r="D250" i="3"/>
  <c r="F85" i="7"/>
  <c r="E462" i="3"/>
  <c r="D462" i="3" s="1"/>
  <c r="D463" i="3"/>
  <c r="D183" i="3"/>
  <c r="D334" i="3"/>
  <c r="D320" i="3"/>
  <c r="D359" i="3"/>
  <c r="D489" i="3"/>
  <c r="E487" i="3"/>
  <c r="D249" i="3"/>
  <c r="D196" i="3"/>
  <c r="D165" i="3"/>
  <c r="E203" i="3"/>
  <c r="D204" i="3"/>
  <c r="D252" i="3"/>
  <c r="D365" i="3"/>
  <c r="D452" i="3"/>
  <c r="D235" i="3"/>
  <c r="D306" i="3"/>
  <c r="D429" i="3"/>
  <c r="D343" i="3"/>
  <c r="D347" i="3"/>
  <c r="D346" i="3"/>
  <c r="D442" i="3"/>
  <c r="D405" i="3"/>
  <c r="E449" i="3"/>
  <c r="E248" i="3"/>
  <c r="E404" i="3"/>
  <c r="D404" i="3" s="1"/>
  <c r="D251" i="3"/>
  <c r="F417" i="3"/>
  <c r="D177" i="3"/>
  <c r="D171" i="3"/>
  <c r="D228" i="3"/>
  <c r="D327" i="3"/>
  <c r="D313" i="3"/>
  <c r="D273" i="3"/>
  <c r="D254" i="3"/>
  <c r="D423" i="3"/>
  <c r="D344" i="3"/>
  <c r="D381" i="3"/>
  <c r="D384" i="3"/>
  <c r="D439" i="3"/>
  <c r="E436" i="3"/>
  <c r="D436" i="3" s="1"/>
  <c r="F341" i="3"/>
  <c r="D418" i="3"/>
  <c r="E417" i="3"/>
  <c r="D420" i="3"/>
  <c r="D422" i="3"/>
  <c r="F248" i="3"/>
  <c r="D379" i="3"/>
  <c r="E378" i="3"/>
  <c r="D378" i="3" s="1"/>
  <c r="E341" i="3"/>
  <c r="D341" i="3" s="1"/>
  <c r="D342" i="3"/>
  <c r="E267" i="3"/>
  <c r="D267" i="3" s="1"/>
  <c r="E61" i="3"/>
  <c r="F203" i="3"/>
  <c r="E222" i="3"/>
  <c r="D222" i="3" s="1"/>
  <c r="D223" i="3"/>
  <c r="E80" i="3"/>
  <c r="D80" i="3" s="1"/>
  <c r="E190" i="3"/>
  <c r="D190" i="3" s="1"/>
  <c r="H156" i="7"/>
  <c r="G143" i="7"/>
  <c r="D117" i="7"/>
  <c r="D191" i="5"/>
  <c r="D209" i="5"/>
  <c r="D215" i="5"/>
  <c r="D66" i="5"/>
  <c r="D65" i="5"/>
  <c r="D64" i="5"/>
  <c r="D63" i="5"/>
  <c r="D62" i="5"/>
  <c r="D92" i="5"/>
  <c r="D98" i="5"/>
  <c r="D128" i="5"/>
  <c r="G159" i="5"/>
  <c r="E159" i="5"/>
  <c r="D228" i="5"/>
  <c r="H203" i="5"/>
  <c r="F190" i="5"/>
  <c r="D171" i="5"/>
  <c r="D85" i="5"/>
  <c r="D83" i="5"/>
  <c r="F80" i="5"/>
  <c r="D81" i="5"/>
  <c r="D146" i="5"/>
  <c r="D42" i="5"/>
  <c r="D67" i="5"/>
  <c r="D73" i="5"/>
  <c r="D35" i="5"/>
  <c r="H61" i="5"/>
  <c r="D14" i="5"/>
  <c r="D21" i="5"/>
  <c r="D28" i="5"/>
  <c r="G61" i="5"/>
  <c r="D47" i="3"/>
  <c r="D46" i="3"/>
  <c r="D45" i="3"/>
  <c r="D44" i="3"/>
  <c r="D43" i="3"/>
  <c r="F42" i="3"/>
  <c r="E42" i="3"/>
  <c r="D40" i="3"/>
  <c r="D39" i="3"/>
  <c r="D38" i="3"/>
  <c r="D37" i="3"/>
  <c r="D36" i="3"/>
  <c r="F35" i="3"/>
  <c r="E35" i="3"/>
  <c r="D33" i="3"/>
  <c r="D32" i="3"/>
  <c r="D31" i="3"/>
  <c r="D30" i="3"/>
  <c r="D29" i="3"/>
  <c r="F28" i="3"/>
  <c r="E28" i="3"/>
  <c r="D22" i="3"/>
  <c r="D23" i="3"/>
  <c r="D24" i="3"/>
  <c r="D25" i="3"/>
  <c r="D26" i="3"/>
  <c r="E21" i="3"/>
  <c r="F21" i="3"/>
  <c r="D16" i="3"/>
  <c r="D17" i="3"/>
  <c r="D18" i="3"/>
  <c r="D19" i="3"/>
  <c r="D15" i="3"/>
  <c r="E14" i="3"/>
  <c r="F14" i="3"/>
  <c r="H31" i="2"/>
  <c r="H32" i="2"/>
  <c r="H33" i="2"/>
  <c r="H34" i="2"/>
  <c r="H35" i="2"/>
  <c r="I32" i="2"/>
  <c r="I33" i="2"/>
  <c r="I34" i="2"/>
  <c r="I35" i="2"/>
  <c r="I31" i="2"/>
  <c r="J42" i="1"/>
  <c r="I42" i="1"/>
  <c r="H42" i="1"/>
  <c r="G42" i="1"/>
  <c r="F42" i="1"/>
  <c r="D25" i="2"/>
  <c r="D26" i="2"/>
  <c r="D27" i="2"/>
  <c r="D28" i="2"/>
  <c r="D29" i="2"/>
  <c r="E24" i="2"/>
  <c r="F24" i="2"/>
  <c r="G24" i="2"/>
  <c r="D24" i="2" s="1"/>
  <c r="H24" i="2"/>
  <c r="I30" i="2"/>
  <c r="I24" i="2"/>
  <c r="H18" i="2"/>
  <c r="I18" i="2"/>
  <c r="H11" i="2"/>
  <c r="I11" i="2"/>
  <c r="D61" i="3" l="1"/>
  <c r="J51" i="4"/>
  <c r="J53" i="4"/>
  <c r="H52" i="4"/>
  <c r="E52" i="4" s="1"/>
  <c r="E15" i="2"/>
  <c r="E13" i="2"/>
  <c r="D13" i="2" s="1"/>
  <c r="G12" i="2"/>
  <c r="G11" i="2" s="1"/>
  <c r="E23" i="2"/>
  <c r="E35" i="2" s="1"/>
  <c r="J39" i="1" s="1"/>
  <c r="F51" i="4"/>
  <c r="F55" i="4" s="1"/>
  <c r="H51" i="4"/>
  <c r="H55" i="4" s="1"/>
  <c r="E33" i="2"/>
  <c r="H39" i="1" s="1"/>
  <c r="D299" i="5"/>
  <c r="F15" i="2"/>
  <c r="G35" i="2"/>
  <c r="J41" i="1" s="1"/>
  <c r="D222" i="5"/>
  <c r="D80" i="5"/>
  <c r="D190" i="5"/>
  <c r="D267" i="5"/>
  <c r="F597" i="3"/>
  <c r="F598" i="3"/>
  <c r="H30" i="2"/>
  <c r="G61" i="8"/>
  <c r="D14" i="2"/>
  <c r="M14" i="2" s="1"/>
  <c r="N14" i="2" s="1"/>
  <c r="D16" i="2"/>
  <c r="E11" i="2"/>
  <c r="D203" i="5"/>
  <c r="D159" i="5"/>
  <c r="G53" i="4"/>
  <c r="E53" i="4" s="1"/>
  <c r="E298" i="5"/>
  <c r="D248" i="5"/>
  <c r="D235" i="5"/>
  <c r="F600" i="3"/>
  <c r="G298" i="5"/>
  <c r="D300" i="5"/>
  <c r="G21" i="2"/>
  <c r="G33" i="2" s="1"/>
  <c r="H41" i="1" s="1"/>
  <c r="H283" i="7"/>
  <c r="G54" i="4"/>
  <c r="E54" i="4" s="1"/>
  <c r="H298" i="5"/>
  <c r="D303" i="5"/>
  <c r="J55" i="4"/>
  <c r="I55" i="4"/>
  <c r="D301" i="5"/>
  <c r="D302" i="5"/>
  <c r="F32" i="2"/>
  <c r="G40" i="1" s="1"/>
  <c r="F298" i="5"/>
  <c r="G62" i="8"/>
  <c r="D194" i="7"/>
  <c r="D98" i="7"/>
  <c r="D124" i="7"/>
  <c r="H60" i="8"/>
  <c r="J62" i="8"/>
  <c r="D143" i="7"/>
  <c r="D207" i="7"/>
  <c r="D449" i="3"/>
  <c r="F599" i="3"/>
  <c r="G283" i="7"/>
  <c r="E395" i="3"/>
  <c r="E580" i="3" s="1"/>
  <c r="D401" i="3"/>
  <c r="D169" i="7"/>
  <c r="E392" i="3"/>
  <c r="E577" i="3" s="1"/>
  <c r="D398" i="3"/>
  <c r="E397" i="3"/>
  <c r="D397" i="3" s="1"/>
  <c r="E394" i="3"/>
  <c r="E579" i="3" s="1"/>
  <c r="D400" i="3"/>
  <c r="E20" i="2"/>
  <c r="G60" i="8"/>
  <c r="I62" i="8"/>
  <c r="G22" i="2"/>
  <c r="G34" i="2" s="1"/>
  <c r="I41" i="1" s="1"/>
  <c r="E19" i="2"/>
  <c r="F60" i="8"/>
  <c r="D284" i="7"/>
  <c r="E283" i="7"/>
  <c r="D48" i="7"/>
  <c r="D156" i="7"/>
  <c r="F596" i="3"/>
  <c r="D85" i="7"/>
  <c r="D285" i="7"/>
  <c r="D298" i="7" s="1"/>
  <c r="E393" i="3"/>
  <c r="E578" i="3" s="1"/>
  <c r="D399" i="3"/>
  <c r="F22" i="2"/>
  <c r="I61" i="8"/>
  <c r="D402" i="3"/>
  <c r="E396" i="3"/>
  <c r="E581" i="3" s="1"/>
  <c r="F19" i="2"/>
  <c r="F31" i="2" s="1"/>
  <c r="F40" i="1" s="1"/>
  <c r="F61" i="8"/>
  <c r="E22" i="2"/>
  <c r="I60" i="8"/>
  <c r="D287" i="7"/>
  <c r="D111" i="7"/>
  <c r="F62" i="8"/>
  <c r="G19" i="2"/>
  <c r="G32" i="2"/>
  <c r="G41" i="1" s="1"/>
  <c r="D487" i="3"/>
  <c r="F576" i="3"/>
  <c r="D303" i="3"/>
  <c r="D302" i="3"/>
  <c r="D301" i="3"/>
  <c r="D299" i="3"/>
  <c r="F23" i="2"/>
  <c r="J61" i="8"/>
  <c r="D288" i="7"/>
  <c r="F21" i="2"/>
  <c r="H61" i="8"/>
  <c r="D286" i="7"/>
  <c r="F283" i="7"/>
  <c r="D203" i="3"/>
  <c r="D248" i="3"/>
  <c r="F298" i="3"/>
  <c r="D417" i="3"/>
  <c r="E298" i="3"/>
  <c r="D300" i="3"/>
  <c r="D28" i="3"/>
  <c r="D42" i="3"/>
  <c r="D61" i="5"/>
  <c r="D14" i="3"/>
  <c r="D21" i="3"/>
  <c r="D35" i="3"/>
  <c r="E42" i="1"/>
  <c r="D15" i="2" l="1"/>
  <c r="E51" i="4"/>
  <c r="D12" i="2"/>
  <c r="G64" i="8"/>
  <c r="D298" i="5"/>
  <c r="F11" i="2"/>
  <c r="F34" i="2"/>
  <c r="I40" i="1" s="1"/>
  <c r="K41" i="1"/>
  <c r="L41" i="1"/>
  <c r="M41" i="1"/>
  <c r="D283" i="7"/>
  <c r="D11" i="2"/>
  <c r="D298" i="3"/>
  <c r="J64" i="8"/>
  <c r="G55" i="4"/>
  <c r="E55" i="4" s="1"/>
  <c r="F519" i="3"/>
  <c r="D519" i="3" s="1"/>
  <c r="D520" i="3"/>
  <c r="E62" i="8"/>
  <c r="F595" i="3"/>
  <c r="I64" i="8"/>
  <c r="G31" i="2"/>
  <c r="G18" i="2"/>
  <c r="D396" i="3"/>
  <c r="E60" i="8"/>
  <c r="F64" i="8"/>
  <c r="D392" i="3"/>
  <c r="E391" i="3"/>
  <c r="D391" i="3" s="1"/>
  <c r="E34" i="2"/>
  <c r="D22" i="2"/>
  <c r="D393" i="3"/>
  <c r="E18" i="2"/>
  <c r="E31" i="2"/>
  <c r="D19" i="2"/>
  <c r="D20" i="2"/>
  <c r="E32" i="2"/>
  <c r="D394" i="3"/>
  <c r="D395" i="3"/>
  <c r="F35" i="2"/>
  <c r="D23" i="2"/>
  <c r="E61" i="8"/>
  <c r="H64" i="8"/>
  <c r="F33" i="2"/>
  <c r="D21" i="2"/>
  <c r="F18" i="2"/>
  <c r="E64" i="8" l="1"/>
  <c r="D18" i="2"/>
  <c r="I39" i="1"/>
  <c r="I43" i="1" s="1"/>
  <c r="D34" i="2"/>
  <c r="D577" i="3"/>
  <c r="E576" i="3"/>
  <c r="D576" i="3" s="1"/>
  <c r="E596" i="3"/>
  <c r="F41" i="1"/>
  <c r="E41" i="1" s="1"/>
  <c r="G30" i="2"/>
  <c r="D580" i="3"/>
  <c r="E599" i="3"/>
  <c r="D599" i="3" s="1"/>
  <c r="D579" i="3"/>
  <c r="E598" i="3"/>
  <c r="D598" i="3" s="1"/>
  <c r="G39" i="1"/>
  <c r="D32" i="2"/>
  <c r="F39" i="1"/>
  <c r="D31" i="2"/>
  <c r="E30" i="2"/>
  <c r="D578" i="3"/>
  <c r="E597" i="3"/>
  <c r="D597" i="3" s="1"/>
  <c r="D581" i="3"/>
  <c r="E600" i="3"/>
  <c r="D600" i="3" s="1"/>
  <c r="J40" i="1"/>
  <c r="J43" i="1" s="1"/>
  <c r="D35" i="2"/>
  <c r="H40" i="1"/>
  <c r="F30" i="2"/>
  <c r="D33" i="2"/>
  <c r="G43" i="1" l="1"/>
  <c r="G47" i="1" s="1"/>
  <c r="G52" i="1" s="1"/>
  <c r="D30" i="2"/>
  <c r="E39" i="1"/>
  <c r="F43" i="1"/>
  <c r="D596" i="3"/>
  <c r="E595" i="3"/>
  <c r="D595" i="3" s="1"/>
  <c r="E40" i="1"/>
  <c r="H43" i="1"/>
  <c r="E43" i="1" l="1"/>
</calcChain>
</file>

<file path=xl/comments1.xml><?xml version="1.0" encoding="utf-8"?>
<comments xmlns="http://schemas.openxmlformats.org/spreadsheetml/2006/main">
  <authors>
    <author>Канапина</author>
  </authors>
  <commentList>
    <comment ref="H12" authorId="0">
      <text>
        <r>
          <rPr>
            <b/>
            <sz val="9"/>
            <color indexed="81"/>
            <rFont val="Tahoma"/>
            <family val="2"/>
            <charset val="204"/>
          </rPr>
          <t>Канапина:</t>
        </r>
        <r>
          <rPr>
            <sz val="9"/>
            <color indexed="81"/>
            <rFont val="Tahoma"/>
            <family val="2"/>
            <charset val="204"/>
          </rPr>
          <t xml:space="preserve">
изменить прогноз до 80%</t>
        </r>
      </text>
    </comment>
  </commentList>
</comments>
</file>

<file path=xl/sharedStrings.xml><?xml version="1.0" encoding="utf-8"?>
<sst xmlns="http://schemas.openxmlformats.org/spreadsheetml/2006/main" count="2690" uniqueCount="807">
  <si>
    <t>Наименование муниципальной программы</t>
  </si>
  <si>
    <t>Муниципальная программа «Развитие образования в Томском районе на 2016-2020 годы» (далее - муниципальная программа)</t>
  </si>
  <si>
    <t>Ответственный исполнитель муниципальной программы</t>
  </si>
  <si>
    <t>Управление образования Администрации Томского района</t>
  </si>
  <si>
    <t>Соисполнители муниципальной программы</t>
  </si>
  <si>
    <t xml:space="preserve">Управление образования Администрации Томского района </t>
  </si>
  <si>
    <t>Участники муниципальной программы</t>
  </si>
  <si>
    <t>Администрация Томского района</t>
  </si>
  <si>
    <t>Среднесрочная цель социально-экономического развития Томского района, на реализацию которой направлена муниципальная программа</t>
  </si>
  <si>
    <t xml:space="preserve">Обеспечение стабильного повышения качества жизни населения посредством устойчивого развития экономики и повышения эффективности муниципального управления </t>
  </si>
  <si>
    <t>Цель муниципальной программы</t>
  </si>
  <si>
    <t xml:space="preserve">Повышение качества образования в Томском районе </t>
  </si>
  <si>
    <t>Показатели цели муниципальной программы и их значения (с детализацией по годам реализации)</t>
  </si>
  <si>
    <t>Показатели цели</t>
  </si>
  <si>
    <t>2015 год</t>
  </si>
  <si>
    <t>2016 год</t>
  </si>
  <si>
    <t>2017 год</t>
  </si>
  <si>
    <t>2018 год</t>
  </si>
  <si>
    <t>2019 год</t>
  </si>
  <si>
    <t>2020 год</t>
  </si>
  <si>
    <t>1. Доля выпускников муниципальных общеобразовательных организаций, не сдавших единый государственный экзамен (далее - ЕГЭ), в общей численности выпускников муниципальных общеобразовательных организаций, %</t>
  </si>
  <si>
    <t>2. Доля образовательных организаций, функционирующих в соответствии с действующим законодательством Российской Федерации в сфере образования, %</t>
  </si>
  <si>
    <t>Задачи муниципальной программы</t>
  </si>
  <si>
    <t>Задача 1. Доступное качественное дошкольное, общее и дополнительное образование детей</t>
  </si>
  <si>
    <t>Задача 2. Приведение инфраструктуры дошкольного, общего и дополнительного образования в Томском районе в соответствии с основными современными требованиями.</t>
  </si>
  <si>
    <t>Показатели задач муниципальной программы и их значения (с детализацией по годам реализации)</t>
  </si>
  <si>
    <t>Показатели задач</t>
  </si>
  <si>
    <t>Доля детей в возрасте от 1,5 до 18 лет, охваченных программами дошкольного, начального общего, основного общего, среднего (полного) общего образования, %</t>
  </si>
  <si>
    <t>Подпрограммы муниципальной программы</t>
  </si>
  <si>
    <t>Подпрограмма 1 «Развитие дошкольного, общего и дополнительного образования в Томском районе» (приложение N 1 к муниципальной программе).</t>
  </si>
  <si>
    <t>Подпрограмма 2 «Развитие инфраструктуры дошкольного, общего и дополнительного образования в Томском районе» (приложение N 2 к муниципальной программе).</t>
  </si>
  <si>
    <t>Подпрограмма 3 «Обеспечивающая подпрограмма» (приложение N 4 к муниципальной программе).</t>
  </si>
  <si>
    <t>Ведомственные целевые программы, входящие в состав муниципальной программы (далее - ВЦП)</t>
  </si>
  <si>
    <t>Сроки реализации муниципальной программы</t>
  </si>
  <si>
    <t>2016 - 2020 годы</t>
  </si>
  <si>
    <t>Объем и источники финансирования муниципальной программы (с детализацией по годам реализации, тыс. рублей)</t>
  </si>
  <si>
    <t>Источники</t>
  </si>
  <si>
    <t>Всего</t>
  </si>
  <si>
    <t>2018год</t>
  </si>
  <si>
    <t>федеральный бюджет (по согласованию)</t>
  </si>
  <si>
    <t>областной бюджет (по согласованию)</t>
  </si>
  <si>
    <t>бюджет Томского района</t>
  </si>
  <si>
    <t>внебюджетные источники (по согласованию)</t>
  </si>
  <si>
    <t>всего по источникам</t>
  </si>
  <si>
    <t>Управление образования Администрации Томского района
Администрация Томского района</t>
  </si>
  <si>
    <t>1,72
(прогноз)</t>
  </si>
  <si>
    <t>1,66
(прогноз)</t>
  </si>
  <si>
    <t>81
(прогноз)</t>
  </si>
  <si>
    <t>81,5
(прогноз)</t>
  </si>
  <si>
    <t>Показатель задачи 1. 
Доля детей в возрасте от 1,5 до 18 лет, охваченных программами дошкольного, начального общего, основного общего, среднего (полного) общего образования, %</t>
  </si>
  <si>
    <t>78
(прогноз)</t>
  </si>
  <si>
    <t>76
(прогноз)</t>
  </si>
  <si>
    <t>77
(прогноз)</t>
  </si>
  <si>
    <t>Показатель задачи 2.
Доля образовательных учреждений, отвечающих современным инфраструктурным требованиям, %</t>
  </si>
  <si>
    <t>100
(прогноз)</t>
  </si>
  <si>
    <t>N пп</t>
  </si>
  <si>
    <t>Наименование задачи муниципальной программы, подпрограммы</t>
  </si>
  <si>
    <t>Срок реализации</t>
  </si>
  <si>
    <t>Объем финансирования (тыс. рублей)</t>
  </si>
  <si>
    <t>В том числе за счет средств</t>
  </si>
  <si>
    <t>Соисполнитель</t>
  </si>
  <si>
    <t>федерального бюджета (по согласованию)</t>
  </si>
  <si>
    <t>областного бюджета (по согласованию)</t>
  </si>
  <si>
    <t>бюджета Томского района</t>
  </si>
  <si>
    <t>бюджетов сельских поселений (по согласованию)</t>
  </si>
  <si>
    <t>внебюджетных источников (по согласованию)</t>
  </si>
  <si>
    <t>всего</t>
  </si>
  <si>
    <t>УО АТР</t>
  </si>
  <si>
    <t>Задача 2.  Приведение инфраструктуры дошкольного, общего и дополнительного образования в Томском районе в соответствии с основными современными требованиями</t>
  </si>
  <si>
    <t>Итого по муниципальной программе</t>
  </si>
  <si>
    <t>1.1</t>
  </si>
  <si>
    <t>2.1</t>
  </si>
  <si>
    <t>Подпрограмма 1
«Развитие дошкольного, общего и дополнительного образования в Томском районе»</t>
  </si>
  <si>
    <t>Подпрограмма 2
«Развитие инфраструктуры дошкольного, общего и дополнительного образования в Томском районе»</t>
  </si>
  <si>
    <t>Подпрограмма 3
«Обеспечивающая подпрограмма»</t>
  </si>
  <si>
    <t>Наименование задачи, мероприятия муниципальной программы</t>
  </si>
  <si>
    <t>Срок исполнения</t>
  </si>
  <si>
    <t>Участники - главные распорядители средств бюджета Томского района (ГРБС)</t>
  </si>
  <si>
    <t>Подпрограмма 1. «Развитие дошкольного, общего и дополнительного образования в Томском районе»</t>
  </si>
  <si>
    <t>Задача 1 Подпрограммы 1. Организация и обеспечение предоставления образовательных услуг по программам общего образования в муниципальных образовательных организациях Томского района для детей до 18 лет</t>
  </si>
  <si>
    <t>Задача 2 Подпрограммы 1. Муниципальная система выявления и поддержки одаренных детей</t>
  </si>
  <si>
    <t>Задача 3 Подпрограммы 1. Организация полноценного питания – залог здоровья</t>
  </si>
  <si>
    <t>Задача 4 Подпрограммы 1. Организация каникулярного отдыха, оздоровления, занятости детей и подростков Томского района</t>
  </si>
  <si>
    <t>Задача 5 Подпрограммы 1. Создание в общеобразовательных организациях условий для инклюзивного образования детей-инвалидов</t>
  </si>
  <si>
    <t xml:space="preserve">всего </t>
  </si>
  <si>
    <t>1.6.1.1</t>
  </si>
  <si>
    <t>1.6.1.2</t>
  </si>
  <si>
    <r>
      <t>Мероприятие 2.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области.</t>
    </r>
  </si>
  <si>
    <t>Мероприятие 3. 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</si>
  <si>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Мероприятие 4. 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</si>
  <si>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Мероприятие 5. 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</si>
  <si>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Мероприятие 6. Стимулирующие выплаты в муниципальных организациях дополнительного образования Томской области</t>
  </si>
  <si>
    <t>Мероприятие 7.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</si>
  <si>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r>
      <t xml:space="preserve">Мероприятие 8. </t>
    </r>
    <r>
      <rPr>
        <sz val="11"/>
        <color theme="1"/>
        <rFont val="Times New Roman"/>
        <family val="1"/>
        <charset val="204"/>
      </rPr>
      <t>Стимулирующие выплаты за высокие результаты и качество выполняемых работ в муниципальных общеобразовательных организациях Томской области</t>
    </r>
  </si>
  <si>
    <t>Мероприятие 9. 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</si>
  <si>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Мероприятие 10. 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педагогических работников муниципальных общеобразовательных организаций</t>
  </si>
  <si>
    <t>1.7.1.1</t>
  </si>
  <si>
    <t>Мероприятие 1. 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</si>
  <si>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1.7.1.2</t>
  </si>
  <si>
    <t>Мероприятие 2. Ежемесячная стипендия Губернатора Томской области молодым учителям муниципальных образовательных организаций Томской области</t>
  </si>
  <si>
    <t>Мероприятие 1. 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</si>
  <si>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1.9.1.1</t>
  </si>
  <si>
    <t>1.10.1.1</t>
  </si>
  <si>
    <t>Итого по Подпрограмме 1</t>
  </si>
  <si>
    <t>Подпрограмма 2. «Развитие инфраструктуры дошкольного, общего и дополнительного образования в Томском районе»</t>
  </si>
  <si>
    <t>Задача 1 Подпрограммы 2. Развитие системы дошкольного образования в Томском районе</t>
  </si>
  <si>
    <t xml:space="preserve">Задача 2 Подпрограммы 2. Энергосбережение и повышение  энергетической эффективности образовательных учреждений Томского района </t>
  </si>
  <si>
    <t>Задача 3 Подпрограммы 2. Реконструкция и капитальный ремонт образовательных учреждений</t>
  </si>
  <si>
    <t>Задача 4 Подпрограммы 2 . Профилактика детского дорожно-транспортного травматизма в Томском районе</t>
  </si>
  <si>
    <t>Задача 5 Подпрограммы 2. Противопожарная безопасность организаций образования Томского района</t>
  </si>
  <si>
    <t>2.6.1.1</t>
  </si>
  <si>
    <r>
      <t xml:space="preserve">Мероприятие 1. </t>
    </r>
    <r>
      <rPr>
        <sz val="11"/>
        <color rgb="FF000000"/>
        <rFont val="Times New Roman"/>
        <family val="1"/>
        <charset val="204"/>
      </rPr>
      <t>Создание дополнительных мест во вновь построенных образовательных организациях с использованием механизма государственно-частного партнерства.</t>
    </r>
  </si>
  <si>
    <t>2.7.1.1</t>
  </si>
  <si>
    <t>Мероприятие 1. Разработка проектно-сметной документации на строительство газовой котельной и газопровода МБОУ "Лучановская СОШ"</t>
  </si>
  <si>
    <t>2.8.1.1</t>
  </si>
  <si>
    <t>Мероприятие 1. Приобретение автобусов для организации подвоза обучающихся в муниципальные образовательные организации Томского района</t>
  </si>
  <si>
    <t>2.9.1.1</t>
  </si>
  <si>
    <t>Мероприятие 1. Создание безопасных условий в муниципальных общеобразовательных организациях (приведение в нормативное состояние наружного освещения и ограждения территории общеобразовательной организации)</t>
  </si>
  <si>
    <t>Мероприятие 2. Cоздание в 2016 году условий для поэтапного введения федеральных государственных образовательных стандартов</t>
  </si>
  <si>
    <t>2.10.1.1</t>
  </si>
  <si>
    <t>Итого по Подпрограмме 2</t>
  </si>
  <si>
    <t>Подпрограмма 3. «Обеспечивающая подпрограмма»</t>
  </si>
  <si>
    <t xml:space="preserve">Мероприятие 1. Содержание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пунктов. </t>
  </si>
  <si>
    <t>Итого по Подпрограмме 3</t>
  </si>
  <si>
    <t xml:space="preserve">2019 год </t>
  </si>
  <si>
    <t>1.1.</t>
  </si>
  <si>
    <t>1.1.1</t>
  </si>
  <si>
    <t>1.2</t>
  </si>
  <si>
    <t>1.2.1</t>
  </si>
  <si>
    <t>1.3</t>
  </si>
  <si>
    <t>1.3.1</t>
  </si>
  <si>
    <t>1.4</t>
  </si>
  <si>
    <t>1.4.1</t>
  </si>
  <si>
    <t>1.5</t>
  </si>
  <si>
    <t>1.5.1</t>
  </si>
  <si>
    <t>1.6</t>
  </si>
  <si>
    <t>1.6.1</t>
  </si>
  <si>
    <t>Мероприятие 1.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</si>
  <si>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1.7</t>
  </si>
  <si>
    <t>Мероприятие 3. Ежемесячная стипендия Губернатора Томской области обучающимся муниципальных образовательных организаций Томской области, реализующих общеобразовательные программы среднего общего образования</t>
  </si>
  <si>
    <t>1.8</t>
  </si>
  <si>
    <t>1.9</t>
  </si>
  <si>
    <t>1.10</t>
  </si>
  <si>
    <t xml:space="preserve">Мероприятие 1. Организация системы выявления, сопровождения одаренных детей </t>
  </si>
  <si>
    <t>2.1.1</t>
  </si>
  <si>
    <t>2.2</t>
  </si>
  <si>
    <t>2.2.2</t>
  </si>
  <si>
    <t>2.3</t>
  </si>
  <si>
    <t>2.3.3</t>
  </si>
  <si>
    <t>1.7.1</t>
  </si>
  <si>
    <t>1.8.1</t>
  </si>
  <si>
    <t>1.9.1</t>
  </si>
  <si>
    <t>1.10.1</t>
  </si>
  <si>
    <t>ВЦП «Организация и обеспечение предоставления образовательных услуг по программам общего образования в муниципальных образовательных организациях Томского района для детей до 18 лет»</t>
  </si>
  <si>
    <t>ВЦП «Муниципальная система выявления и поддержки одаренных детей»</t>
  </si>
  <si>
    <t>ВЦП «Организация полноценного питания – залог здоровья»</t>
  </si>
  <si>
    <t>ВЦП «Организация каникулярного отдыха, оздоровления, занятости детей и подростков Томского района»</t>
  </si>
  <si>
    <t>ВЦП «Создание в общеобразовательных организациях условий для инклюзивного образования детей-инвалидов»</t>
  </si>
  <si>
    <t>ВЦП «Развитие системы дошкольного образования в Томском районе»</t>
  </si>
  <si>
    <t>ВЦП «Энергосбережение и повышение  энергетической эффективности образовательных учреждений Томского района»</t>
  </si>
  <si>
    <t>ВЦП «Реконструкция и капитальный ремонт образовательных учреждений»</t>
  </si>
  <si>
    <t>ВЦП «Профилактика детского дорожно-транспортного травматизма в Томском районе»</t>
  </si>
  <si>
    <t>ВЦП «Противопожарная безопасность организаций образования Томского района»</t>
  </si>
  <si>
    <t>2.4</t>
  </si>
  <si>
    <t>2.4.1</t>
  </si>
  <si>
    <t>2.5</t>
  </si>
  <si>
    <t>2.5.1</t>
  </si>
  <si>
    <t>2.6</t>
  </si>
  <si>
    <t>2.6.1</t>
  </si>
  <si>
    <t>2.7</t>
  </si>
  <si>
    <t>2.7.1</t>
  </si>
  <si>
    <t>2.8</t>
  </si>
  <si>
    <t>2.8.1</t>
  </si>
  <si>
    <t>2.9</t>
  </si>
  <si>
    <t>2.9.1</t>
  </si>
  <si>
    <t>2.10</t>
  </si>
  <si>
    <t>2.10.1</t>
  </si>
  <si>
    <t>3.1</t>
  </si>
  <si>
    <t>Наименование подпрограммы</t>
  </si>
  <si>
    <t>Подпрограмма 1 "Развитие дошкольного, общего и дополнительного образования в Томском районе" (далее – подпрограмма 1)</t>
  </si>
  <si>
    <t>Соисполнители муниципальной программы (ответственный за подпрограмму)</t>
  </si>
  <si>
    <t>Участники подпрограммы</t>
  </si>
  <si>
    <t>Цель подпрограммы</t>
  </si>
  <si>
    <t>Доступное качественное дошкольное, общее и дополнительное образование детей</t>
  </si>
  <si>
    <t>Показатели цели подпрограммы и их значения (с детализацией по годам реализации)</t>
  </si>
  <si>
    <t>Задачи подпрограммы</t>
  </si>
  <si>
    <t>1. Организация и обеспечение предоставления образовательных услуг по программам общего образования в муниципальных образовательных организациях Томского района для детей до 18 лет.</t>
  </si>
  <si>
    <t>2. Муниципальная система выявления и поддержки одаренных детей.</t>
  </si>
  <si>
    <t>3. Организация полноценного питания – залог здоровья.</t>
  </si>
  <si>
    <t>4. Организация каникулярного отдыха, оздоровления, занятости детей и подростков Томского района.</t>
  </si>
  <si>
    <t>5. Создание в общеобразовательных организациях условий для инклюзивного образования детей-инвалидов.</t>
  </si>
  <si>
    <t>Показатели задачи подпрограммы и их значения (с детализацией по годам реализации)</t>
  </si>
  <si>
    <t>Показатели задачи</t>
  </si>
  <si>
    <t>-</t>
  </si>
  <si>
    <t>Ведомственные целевые программы, входящие в состав подпрограммы (далее - ВЦП)</t>
  </si>
  <si>
    <t>Сроки реализации подпрограммы</t>
  </si>
  <si>
    <t>Объем и источники финансирования подпрограммы (с детализацией по годам реализации, тыс. рублей)</t>
  </si>
  <si>
    <t>1
(прогноз)</t>
  </si>
  <si>
    <t>100%
(прогноз)</t>
  </si>
  <si>
    <t>3349
(прогноз)</t>
  </si>
  <si>
    <t>ВЦП "Организация и обеспечение предоставления образовательных услуг по программам общего образования в муниципальных образовательных организациях Томского района для детей до 18 лет".</t>
  </si>
  <si>
    <t>ВЦП "Муниципальная система выявления и поддержки одаренных детей".</t>
  </si>
  <si>
    <t>ВЦП "Организация полноценного питания – залог здоровья".</t>
  </si>
  <si>
    <t xml:space="preserve">ВЦП "Организация каникулярного отдыха, оздоровления, занятости детей и подростков Томского района". </t>
  </si>
  <si>
    <t>ВЦП "Создание в общеобразовательных организациях условий для инклюзивного образования детей-инвалидов".</t>
  </si>
  <si>
    <t>Наименование подпрограммы, задачи подпрограммы, ВЦП (основного мероприятия) государственной программы</t>
  </si>
  <si>
    <t>Участник/участник мероприятия</t>
  </si>
  <si>
    <t>Показатели конечного результата ВЦП (основного мероприятия), показатели непосредственного результата мероприятий, входящих в состав основного мероприятия, по годам реализации</t>
  </si>
  <si>
    <t>наименование и единица измерения</t>
  </si>
  <si>
    <t>значения по годам</t>
  </si>
  <si>
    <t>Подпрограмма 1 «Развитие дошкольного, общего и дополнительного образования в Томском районе»</t>
  </si>
  <si>
    <t>Задача 1 подпрограммы 1. Организация и обеспечение предоставления образовательных услуг по программам общего образования в муниципальных образовательных организациях Томского района для детей до 18 лет</t>
  </si>
  <si>
    <t>ВЦП 1 «Организация и обеспечение предоставления образовательных услуг по программам общего образования в муниципальных образовательных организациях Томского района для детей до 18 лет»</t>
  </si>
  <si>
    <t>x</t>
  </si>
  <si>
    <t>Количество обучающихся по Федеральным государственным образовательным стандартам, ед.</t>
  </si>
  <si>
    <t>Задача 2 подпрограммы 1. Муниципальная система выявления и поддержки одаренных детей</t>
  </si>
  <si>
    <t>ВЦП 2 «Муниципальная система выявления и поддержки одаренных детей»</t>
  </si>
  <si>
    <t>Количество детей, включенных в систему выявления и поддержки, ед.</t>
  </si>
  <si>
    <t>Задача 3 подпрограммы 1. Организация полноценного питания – залог здоровья</t>
  </si>
  <si>
    <t>ВЦП 3 «Организация полноценного питания – залог здоровья»</t>
  </si>
  <si>
    <t>Количество обучающихся, охваченных программами здорового питания, ед.</t>
  </si>
  <si>
    <t>Задача 4 подпрограммы 1. Организация каникулярного отдыха, оздоровления, занятости детей и подростков Томского района</t>
  </si>
  <si>
    <t>ВЦП 4 «Организация каникулярного отдыха, оздоровления, занятости детей и подростков Томского района»</t>
  </si>
  <si>
    <t>Количество детей, охваченных мероприятиями по организации отдыха в каникулярное время, ед.</t>
  </si>
  <si>
    <t>Задача 5 подпрограммы 1. Создание в общеобразовательных организациях условий для инклюзивного образования детей-инвалидов</t>
  </si>
  <si>
    <t>Количество  образовательных организаций, в которых созданы условия универсальной безбарьерной среды, ед.</t>
  </si>
  <si>
    <t>Задача 6 подпрограммы 1. Создание условий для развития дошкольного, общего и дополнительного образования в Томском районе</t>
  </si>
  <si>
    <t>Доля образовательных организация, в которых созданы условия для развития дошкольного, общего и дополнительного образования в Томском районе, %</t>
  </si>
  <si>
    <t>Задача 7 подпрограммы 1. Обеспечение государственных гарантий реализации прав на получение общедоступного, бесплатного и качественного дошкольного и общего образования, содействие развитию дошкольного и общего образования и форм предоставления услуг по присмотру и уходу за детьми дошкольного возраста</t>
  </si>
  <si>
    <t>Доля образовательных организаций, в которых обеспечены государственные гарантии, %</t>
  </si>
  <si>
    <t>х</t>
  </si>
  <si>
    <t>Количество общеобразовательных организаций, в которых обеспечены государственные гарантии, ед.</t>
  </si>
  <si>
    <t>Количество педагогических работников, получающих стимулирующие выплаты, ед.</t>
  </si>
  <si>
    <t>Мероприятие 9.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</si>
  <si>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r>
      <t xml:space="preserve">Задача 8 подпрограммы 1. </t>
    </r>
    <r>
      <rPr>
        <sz val="11"/>
        <color rgb="FF000000"/>
        <rFont val="Times New Roman"/>
        <family val="1"/>
        <charset val="204"/>
      </rPr>
      <t>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</t>
    </r>
  </si>
  <si>
    <t>Доля образовательных организаций,  обеспечивающих дополнительное профессиональное образования и содействие развитию кадрового потенциала в системе общего и дополнительного образования детей, %</t>
  </si>
  <si>
    <r>
      <t xml:space="preserve">Мероприятие 1. </t>
    </r>
    <r>
      <rPr>
        <sz val="11"/>
        <color rgb="FF000000"/>
        <rFont val="Times New Roman"/>
        <family val="1"/>
        <charset val="204"/>
      </rPr>
  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  </r>
  </si>
  <si>
    <t xml:space="preserve">Количество педагогических работников -  получивших надбавки к должностному окладу, ед. </t>
  </si>
  <si>
    <t xml:space="preserve">Количество молодых учителей -  получивших ежемесячную стипендию Губернатора Томской области, ед. </t>
  </si>
  <si>
    <t>Количество обучающихся -  получивших ежемесячную стипендию Губернатора Томской области, ед.</t>
  </si>
  <si>
    <t>Количество лучших учителей -  получивших ежемесячную стипендию Губернатора Томской области, ед.</t>
  </si>
  <si>
    <r>
      <t xml:space="preserve">Задача 9 подпрограммы 1. </t>
    </r>
    <r>
      <rPr>
        <sz val="11"/>
        <color rgb="FF000000"/>
        <rFont val="Times New Roman"/>
        <family val="1"/>
        <charset val="204"/>
      </rPr>
      <t>Организация работы по развитию форм жизнеустройства детей-сирот и детей, оставшихся без попечения родителей</t>
    </r>
  </si>
  <si>
    <t>Доля образовательных организаций, в которых созданы условия детям-сиротам и детям, оставшимся без попечения родителей, %</t>
  </si>
  <si>
    <r>
      <t xml:space="preserve">Задача 10 подпрограммы 1. </t>
    </r>
    <r>
      <rPr>
        <sz val="11"/>
        <color rgb="FF000000"/>
        <rFont val="Times New Roman"/>
        <family val="1"/>
        <charset val="204"/>
      </rPr>
      <t>Повышение качества услуг в сфере отдыха и оздоровления детей</t>
    </r>
  </si>
  <si>
    <t>Мероприятие 1. Организация каникулярного отдыха, оздоровления, занятости детей и подростов в Томском районе</t>
  </si>
  <si>
    <t>Количество детей, охваченных мероприятиями по организации каникулярного отдыха, оздоровления, занятости детей и подростов в Томском районе</t>
  </si>
  <si>
    <r>
      <t>х</t>
    </r>
    <r>
      <rPr>
        <b/>
        <sz val="10"/>
        <color rgb="FFFFFFFF"/>
        <rFont val="Times New Roman"/>
        <family val="1"/>
        <charset val="204"/>
      </rPr>
      <t>!!</t>
    </r>
  </si>
  <si>
    <t>Доля детей, охваченных мероприятиями по организации отдыха в каникулярное время, %</t>
  </si>
  <si>
    <t>Задача 11 подпрограммы 1. Частичная оплата стоимости питания отдельных категорий обучающихся в муниципальных общеобразовательных организациях Томского района, за исключением обучающихся с ограниченными возможностями здоровья</t>
  </si>
  <si>
    <t>Количество обучающихся, охваченных программами питания за исключением обучающихся с ограниченными возможностями здоровья, ед.</t>
  </si>
  <si>
    <t>Мероприятие 1. Частичная оплата стоимости питания отдельных категорий обучающихся в муниципальных общеобразовательных организациях Томского района, за исключением обучающихся с ограниченными возможностями здоровья</t>
  </si>
  <si>
    <t>Задача 12 подпрограммы 1. Система патриотического воспитания обучающихся</t>
  </si>
  <si>
    <t>Количество детей, охваченных мероприятиями по патриотическому воспитанию, ед.</t>
  </si>
  <si>
    <t>Мероприятие 1. Система патриотического воспитания обучающихся</t>
  </si>
  <si>
    <t>Количество педагогических работников, получающих стимулирующие выплаты в организациях дополнительного образования, ед.</t>
  </si>
  <si>
    <t>Мероприятие 1. Стимулирующие выплаты в муниципальных организациях дополнительного образования Томской области</t>
  </si>
  <si>
    <t>Количество педагогических работников, получающих стимулирующие выплаты в организациях дополнительного образования за счет средств областного бюджета, ед.</t>
  </si>
  <si>
    <t>Мероприятие 2. Софинансирование на стимулирующие выплаты в муниципальных организациях дополнительного образования</t>
  </si>
  <si>
    <t>Количество педагогических работников, получающих стимулирующие выплаты в организациях дополнительного образования за счет средств местного бюджета, ед.</t>
  </si>
  <si>
    <t>Задача 14 подпрограммы 1. Развитие системы выявления и поддержки детей, проявивших выдающиеся способности</t>
  </si>
  <si>
    <t>Количество образовательных организаций, развивающих систему выявления и поддержки детей, проявивших выдающиеся способности.</t>
  </si>
  <si>
    <r>
      <t xml:space="preserve">Мероприятие 1. </t>
    </r>
    <r>
      <rPr>
        <sz val="11"/>
        <color theme="1"/>
        <rFont val="Times New Roman"/>
        <family val="1"/>
        <charset val="204"/>
      </rPr>
      <t>Организация системы выявления, сопровождения одаренных детей</t>
    </r>
  </si>
  <si>
    <t>Итого по подпрограмме 1</t>
  </si>
  <si>
    <t>5.1</t>
  </si>
  <si>
    <t>6.1</t>
  </si>
  <si>
    <t>6.1.1</t>
  </si>
  <si>
    <t>6.1.2</t>
  </si>
  <si>
    <t>6.1.3</t>
  </si>
  <si>
    <t>7.1</t>
  </si>
  <si>
    <t>7.1.1</t>
  </si>
  <si>
    <t>Количество дошкольных образовательных организаций, в которых обеспечены государственные гарантии, ед.</t>
  </si>
  <si>
    <r>
      <t>Количество образовательных организаций, в которых</t>
    </r>
    <r>
      <rPr>
        <sz val="10"/>
        <color rgb="FF000000"/>
        <rFont val="Times New Roman"/>
        <family val="1"/>
        <charset val="204"/>
      </rPr>
      <t xml:space="preserve"> организована бесплатная методическая, психолого-педагогическая, диагностическая и консультативная помощь родителям (законным представителям) несовершеннолетних обучающихся, получающих дошкольное образование в форме семейного образования, ед.</t>
    </r>
  </si>
  <si>
    <t>Мероприятие 1. 
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</si>
  <si>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7.1.2</t>
  </si>
  <si>
    <t>7.1.3</t>
  </si>
  <si>
    <t>7.1.4</t>
  </si>
  <si>
    <r>
      <t xml:space="preserve">Количество обучающихся, </t>
    </r>
    <r>
      <rPr>
        <sz val="10"/>
        <color rgb="FF000000"/>
        <rFont val="Times New Roman"/>
        <family val="1"/>
        <charset val="204"/>
      </rPr>
      <t>получивших бесплатное двухразовое питание, ед.</t>
    </r>
  </si>
  <si>
    <t>7.1.5</t>
  </si>
  <si>
    <r>
      <t xml:space="preserve">Количество обучающихся, охваченных </t>
    </r>
    <r>
      <rPr>
        <sz val="10"/>
        <color rgb="FF000000"/>
        <rFont val="Times New Roman"/>
        <family val="1"/>
        <charset val="204"/>
      </rPr>
      <t>питанием, за исключением обучающихся с ограниченными возможностями здоровья, ед.</t>
    </r>
  </si>
  <si>
    <t>Мероприятие 6.
Стимулирующие выплаты в муниципальных организациях дополнительного образования Томской области</t>
  </si>
  <si>
    <r>
      <t xml:space="preserve">Мероприятие 2. 
</t>
    </r>
    <r>
      <rPr>
        <sz val="11"/>
        <color rgb="FF000000"/>
        <rFont val="Times New Roman"/>
        <family val="1"/>
        <charset val="204"/>
      </rPr>
  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области.</t>
    </r>
  </si>
  <si>
    <t>Мероприятие 3. 
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</si>
  <si>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Мероприятие 4. 
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</si>
  <si>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Мероприятие 5. 
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</si>
  <si>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7.1.6</t>
  </si>
  <si>
    <t>Мероприятие 7.
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</si>
  <si>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r>
      <t>Доля образовательных организаций, обеспечивающих достижение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целевых показателей, %</t>
    </r>
    <r>
      <rPr>
        <b/>
        <sz val="10"/>
        <color rgb="FFFFFFFF"/>
        <rFont val="Times New Roman"/>
        <family val="1"/>
        <charset val="204"/>
      </rPr>
      <t xml:space="preserve"> </t>
    </r>
  </si>
  <si>
    <t>Мероприятие 8.
Стимулирующие выплаты за высокие результаты и качество выполняемых работ в муниципальных общеобразовательных организациях Томской области</t>
  </si>
  <si>
    <t>7.1.7</t>
  </si>
  <si>
    <t>7.1.8</t>
  </si>
  <si>
    <t>7.1.9</t>
  </si>
  <si>
    <t>7.1.10</t>
  </si>
  <si>
    <t>Мероприятие 11.
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</si>
  <si>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7.1.11</t>
  </si>
  <si>
    <r>
      <t>Доля образовательных организаций, обеспечивающих достижение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целевых показателей, %</t>
    </r>
  </si>
  <si>
    <t>8.1</t>
  </si>
  <si>
    <t>8.1.1</t>
  </si>
  <si>
    <t>8.1.2</t>
  </si>
  <si>
    <t>8.1.3</t>
  </si>
  <si>
    <t>Мероприятие 4.
Иной межбюджетный трансферт на выплату стипендии Губернатора Томской области лучшим учителям областных государственных и муниципальных образовательных организаций Томской области</t>
  </si>
  <si>
    <t>8.1.4</t>
  </si>
  <si>
    <t>9.1</t>
  </si>
  <si>
    <t>Мероприятие 1.
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</si>
  <si>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9.1.1</t>
  </si>
  <si>
    <r>
      <t xml:space="preserve">Количество выпускников </t>
    </r>
    <r>
      <rPr>
        <sz val="10"/>
        <color rgb="FF000000"/>
        <rFont val="Times New Roman"/>
        <family val="1"/>
        <charset val="204"/>
      </rPr>
      <t>муниципальных образовательных учреждений</t>
    </r>
    <r>
      <rPr>
        <sz val="10"/>
        <color theme="1"/>
        <rFont val="Times New Roman"/>
        <family val="1"/>
        <charset val="204"/>
      </rPr>
      <t>, находящихся под опекой (попечительством), в приемных семьях,  продолжающих обучение по очной форме,  ед.</t>
    </r>
  </si>
  <si>
    <t>10.1</t>
  </si>
  <si>
    <t>10.1.1</t>
  </si>
  <si>
    <t>Мероприятие 2. 
Организация отдыха детей в каникулярное время</t>
  </si>
  <si>
    <t>10.1.2</t>
  </si>
  <si>
    <t>11.1</t>
  </si>
  <si>
    <t>11.1.1</t>
  </si>
  <si>
    <t>12.1</t>
  </si>
  <si>
    <t>12.1.1</t>
  </si>
  <si>
    <t>13.1</t>
  </si>
  <si>
    <t>13.1.1</t>
  </si>
  <si>
    <t>13.1.2</t>
  </si>
  <si>
    <t>14.1</t>
  </si>
  <si>
    <t>14.1.1</t>
  </si>
  <si>
    <t>Подпрограмма 2 "Развитие инфраструктуры дошкольного, общего и дополнительного образования в Томском районе" (далее – подпрограмма 2)</t>
  </si>
  <si>
    <t>Приведение инфраструктуры дошкольного, общего и дополнительного образования в Томском районе в соответствии с основными современными требованиями</t>
  </si>
  <si>
    <t>Доля образовательных учреждений, отвечающих современным инфраструктурным требованиям, %</t>
  </si>
  <si>
    <t>1. Развитие системы дошкольного образования в Томском районе.</t>
  </si>
  <si>
    <t>2. Энергосбережение и повышение энергетической эффективности образовательных учреждений Томского района.</t>
  </si>
  <si>
    <t>3. Реконструкция и капитальный ремонт образовательных учреждений.</t>
  </si>
  <si>
    <t>5. Противопожарная безопасность организаций образования Томского района.</t>
  </si>
  <si>
    <t>6. Организация и обеспечение комплекса мер по улучшению состояния инфраструктуры образовательных организаций Томского района.</t>
  </si>
  <si>
    <t>7. Создание дополнительных мест во вновь построенных образовательных организациях с использованием механизма государственно-частного партнерства.</t>
  </si>
  <si>
    <t>8. Разработка проектно-сметной документации на строительство газовой котельной и газопровода МБОУ "Лучановская СОШ".</t>
  </si>
  <si>
    <t>9. Приобретение автобусов для организации подвоза обучающихся в муниципальные образовательные организации Томского района.</t>
  </si>
  <si>
    <t>11. Создание безопасных условий в муниципальных образовательных учреждениях Томского района.</t>
  </si>
  <si>
    <t>12. Создание в общеобразовательных организациях, расположенных в сельской местности, условий для занятий физической культурой и спортом.</t>
  </si>
  <si>
    <t>Снижение потребления топливно-энергетических ресурсов от уровня потребления прошлого года, %</t>
  </si>
  <si>
    <t>Количество образовательных учреждений, улучшивших состояние зданий и сооружений в результате капитального ремонта, ед.</t>
  </si>
  <si>
    <t>Количество школьного автотранспорта с допуском к участию в дорожном движении, ед.</t>
  </si>
  <si>
    <t>Количество образовательных организаций соответствующих нормам пожарной безопасности, ед.</t>
  </si>
  <si>
    <t>Количество образовательных организаций, в которых проводятся меры по улучшению состояния инфраструктуры образовательных организаций Томского района, ед.</t>
  </si>
  <si>
    <t>Доля учащихся образовательных организаций, обучающихся по федеральным государственным образовательным стандартам, %</t>
  </si>
  <si>
    <t>Количество совершенных террористических актов и преступлений против участников образовательного процесса, ед.</t>
  </si>
  <si>
    <t>Количество образовательных организаций Томского района, в которых проводится экспертиза проектно-сметной документации, ед.</t>
  </si>
  <si>
    <t>Количество разработанной проектно-сметной документации, ед.</t>
  </si>
  <si>
    <t>ВЦП 1 «Развитие системы дошкольного образования в Томском районе»</t>
  </si>
  <si>
    <t xml:space="preserve">Управление образования Администрации Томского района
Администрация Томского района
</t>
  </si>
  <si>
    <t>4. Профилактика детского дорожно-транспортного травматизма в Томском районе</t>
  </si>
  <si>
    <t>10. Создание в 2016 году условий для поэтапного введения федеральных государственных образовательных стандартов</t>
  </si>
  <si>
    <t>14. Разработка и проведение государственной экспертизы проектно-сметной документации на капитальный ремонт кровли МБОУ "Мирненская СОШ" Томского района</t>
  </si>
  <si>
    <t>Показатель задачи 1. 
Количество новых введенных мест в дошкольных группах в образовательных организациях, ед.</t>
  </si>
  <si>
    <t>0
(прогноз)</t>
  </si>
  <si>
    <t>Показатель задачи 2. 
Снижение потребления топливно-энергетических ресурсов от уровня потребления прошлого года, %</t>
  </si>
  <si>
    <t>Показатель задачи 3.
Количество образовательных учреждений, улучшивших состояние зданий и сооружений в результате капитального ремонта, ед.</t>
  </si>
  <si>
    <t>Показатель задачи 4. 
Количество школьного автотранспорта с допуском к участию в дорожном движении, ед.</t>
  </si>
  <si>
    <t xml:space="preserve">Показатель задачи 5. 
Количество образовательных организаций соответствующих нормам пожарной безопасности, ед. </t>
  </si>
  <si>
    <t>Показатель задачи 6. 
Количество образовательных организаций, в которых проводятся меры по улучшению состояния инфраструктуры образовательных организаций Томского района, ед.</t>
  </si>
  <si>
    <t>52
(прогноз)</t>
  </si>
  <si>
    <t>Показатель задачи 7. Количество созданных мест во вновь построенных образовательных организациях с использованием механизма государственно-частного партнерства, ед.</t>
  </si>
  <si>
    <t>Показатель задачи 8. Количество организаций, для которых разрабатывается проектно-сметная документация на строительство газовой котельной и газопровода, ед.</t>
  </si>
  <si>
    <t>Показатель задачи 9. Количество автобусов, приобретенных для организации подвоза обучающихся в муниципальные образовательные организации Томского района, ед.</t>
  </si>
  <si>
    <t>5
(прогноз)</t>
  </si>
  <si>
    <t>Показатель задачи 10. Доля учащихся образовательных организаций, обучающихся по федеральным государственным образовательным стандартам, %</t>
  </si>
  <si>
    <t xml:space="preserve">Показатель задачи 11. 
Количество совершенных террористических актов и преступлений против участников образовательного процесса, ед.
</t>
  </si>
  <si>
    <t>Показатель задачи 12. 
Количество обучающихся, занимающихся физической культурой и спортом во внеурочное время (по каждому уровню общего образования), за исключением дошкольного образования, ед.</t>
  </si>
  <si>
    <t>Показатель задачи 13.
Количество образовательных организаций Томского района, в которых проводятся работы по реконструкции, ед.</t>
  </si>
  <si>
    <t>Показатель задачи 14.
Количество образовательных организаций Томского района, в которых проводится экспертиза проектно-сметной документации, ед.</t>
  </si>
  <si>
    <t>ВЦП «Развитие системы дошкольного образования в Томском районе».</t>
  </si>
  <si>
    <t>ВЦП "Энергосбережение и повышение энергетической эффективности образовательных учреждений Томского района"</t>
  </si>
  <si>
    <t>ВЦП "Реконструкция и капитальный ремонт образовательных учреждений".</t>
  </si>
  <si>
    <t xml:space="preserve">ВЦП "Профилактика детского дорожно-транспортного травматизма в Томском районе". </t>
  </si>
  <si>
    <t>ВЦП "Противопожарная безопасность организаций образования Томского района".</t>
  </si>
  <si>
    <t>Подпрограмма 2 «Развитие инфраструктуры дошкольного, общего и  дополнительного образования в Томском районе»</t>
  </si>
  <si>
    <t>Задача 1 подпрограммы 2. Развитие системы дошкольного образования в Томском районе</t>
  </si>
  <si>
    <t>Количество новых введенных мест, ед.</t>
  </si>
  <si>
    <t>Задача 2 подпрограммы 2. Энергосбережение и повышение энергетической эффективности образовательных учреждений Томского района</t>
  </si>
  <si>
    <t>ВЦП 2 «Энергосбережение и повышение энергетической эффективности образовательных учреждений Томского района»</t>
  </si>
  <si>
    <t>Задача 3 подпрограммы 2. Реконструкция и капитальный ремонт образовательных учреждений</t>
  </si>
  <si>
    <t>ВЦП 3 «Реконструкция и капитальный ремонт образовательных учреждений»</t>
  </si>
  <si>
    <t>Задача 4 подпрограммы 2. Профилактика детского дорожно-транспортного травматизма в Томском районе</t>
  </si>
  <si>
    <t>ВЦП 4 «Профилактика детского дорожно-транспортного травматизма в Томском районе»</t>
  </si>
  <si>
    <t>Задача 5 подпрограммы 2. Противопожарная безопасность организаций образования Томского района</t>
  </si>
  <si>
    <t>ВЦП 5 «Противопожарная безопасность организаций образования Томского района»</t>
  </si>
  <si>
    <t>Задача 6 подпрограммы 2. Организация и обеспечение комплекса мер по улучшению состояния инфраструктуры образовательных организаций Томского района</t>
  </si>
  <si>
    <t>Количество образовательных организаций, в которых проводятся меры по противопожарной безопасности, ед.</t>
  </si>
  <si>
    <t>Задача 7 подпрограммы 2. Создание дополнительных мест во вновь построенных образовательных организациях, с использованием механизма государственно-частного партнерства</t>
  </si>
  <si>
    <t xml:space="preserve">Количество дополнительных созданных мест с использованием механизма государственно-частного партнерства, ед. </t>
  </si>
  <si>
    <t>Количество организаций, в которых созданы места с использованием механизма государственно-частного партнерства, ед.</t>
  </si>
  <si>
    <t>Задача 8 подпрограммы 2. Разработка проектно-сметной документации на строительство газовой котельной и газопровода МБОУ "Лучановская СОШ"</t>
  </si>
  <si>
    <r>
      <t xml:space="preserve">Задача 9 подпрограммы 2. </t>
    </r>
    <r>
      <rPr>
        <sz val="11"/>
        <color rgb="FF000000"/>
        <rFont val="Times New Roman"/>
        <family val="1"/>
        <charset val="204"/>
      </rPr>
      <t>Приобретение автобусов для организации подвоза обучающихся в муниципальные образовательные организации Томского района</t>
    </r>
  </si>
  <si>
    <t>Задача 10 подпрограммы 2. Создание в 2016 году условий для поэтапного введения федеральных государственных образовательных стандартов</t>
  </si>
  <si>
    <t>Задача 11 подпрограммы 2. Создание безопасных условий в муниципальных образовательных учреждениях Томского района</t>
  </si>
  <si>
    <t>Мероприятие 1. Создание безопасных условий в муниципальных образовательных учреждениях Томского района</t>
  </si>
  <si>
    <t>Задача 12 подпрограммы 2. Создание в общеобразовательных организациях, расположенных в сельской местности, условий для занятий физической культурой и спортом.</t>
  </si>
  <si>
    <t>Количество образовательных организаций Томского района, в которых проводятся работы по строительству реконструкции, ед.</t>
  </si>
  <si>
    <t>Количество образовательных организаций Томского района, в которых проводятся работы по строительству реконструкции, ед</t>
  </si>
  <si>
    <t>Задача 14 подпрограммы 2. Разработка и проведение государственной экспертизы проектно-сметной документации на капитальный ремонт кровли МБОУ "Мирненская СОШ" Томского района</t>
  </si>
  <si>
    <t>Мероприятие 1. Разработка проектно-сметной документации на капитальный ремонт МБОУ "Межениновская СОШ" Томского района</t>
  </si>
  <si>
    <t>Итого по подпрограмме 2</t>
  </si>
  <si>
    <t>4.1</t>
  </si>
  <si>
    <t>Количество организаций, для которых разрабатывается проектно-сметная документация на строительство газовой котельной и газопровода, ед.</t>
  </si>
  <si>
    <t>Количество проектно-сметной документации, разрабатываемой для  строительства газовой котельной и газопровода, ед.</t>
  </si>
  <si>
    <t>Количество автобусов, приобретенных для организации подвоза обучающихся в муниципальные образовательные организации Томского района, ед.</t>
  </si>
  <si>
    <t>Мероприятие 1.
Разработка и проведение государственной экспертизы проектно-сметной документации на капитальный ремонт кровли МБОУ "Мирненская СОШ"Томского района</t>
  </si>
  <si>
    <t>15.1.1</t>
  </si>
  <si>
    <t>16.1</t>
  </si>
  <si>
    <t>16.1.1</t>
  </si>
  <si>
    <t>6. Создание условий для развития дошкольного, общего и дополнительного образования в Томском районе.</t>
  </si>
  <si>
    <t>11. Частичная оплата стоимости питания отдельных категорий обучающихся в муниципальных общеобразовательных организациях Томского района, за исключением обучающихся с ограниченными возможностями здоровья.</t>
  </si>
  <si>
    <t>12. Система патриотического воспитания обучающихся</t>
  </si>
  <si>
    <t>7. Обеспечение государственных гарантий реализации прав на получение общедоступного, бесплатного и качественного дошкольного и общего образования, содействие развитию дошкольного и общего образования и форм предоставления услуг по присмотру и уходу за детьми дошкольного возраста.</t>
  </si>
  <si>
    <t>8. 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области.</t>
  </si>
  <si>
    <t>9. Организация работы по развитию форм жизнеустройства детей-сирот и детей, оставшихся без попечения родителей.</t>
  </si>
  <si>
    <t>10. Повышение качества услуг в сфере отдыха и оздоровления детей.</t>
  </si>
  <si>
    <t>14. Развитие системы выявления и поддержки детей, проявивших выдающиеся способности</t>
  </si>
  <si>
    <t>Показатель задачи 1. 
Количество обучающихся по Федеральным государственным образовательным стандартам, ед.</t>
  </si>
  <si>
    <t>Показатель задачи 2. 
Количество детей, включенных в муниципальную систему выявления, развития и адресной поддержки одаренных детей, ед.</t>
  </si>
  <si>
    <t>Показатель задачи 3. 
Количество обучающихся, охваченных программами по пропаганде культуры здорового питания, ед.</t>
  </si>
  <si>
    <t>Показатель задачи 4. 
Количество детей, охваченных различными формами отдыха, оздоровления и занятости, ед.</t>
  </si>
  <si>
    <t xml:space="preserve">Показатель задачи 5. 
Количество  образовательных организаций, в которых созданы условия универсальной безбарьерной среды для беспрепятственного доступа и оснащение общеобразовательных организаций специальным, в том числе учебным, реабилитационным, компьютерным оборудованием и автотранспортом., ед.  </t>
  </si>
  <si>
    <t xml:space="preserve">Показатель задачи 6.
Доля образовательных организация, в которых созданы условия для развития дошкольного, общего и дополнительного образования в Томском районе, %
</t>
  </si>
  <si>
    <t>Показатель задачи 7. 
Доля образовательных организаций, которым обеспечены государственные гарантии реализации прав на получение общедоступного, бесплатного и качественного дошкольного и общего образования, содействие развитию дошкольного и общего образования и форм предоставления услуг по присмотру и уходу за детьми дошкольного возраста, %</t>
  </si>
  <si>
    <t>Показатель задачи 9. 
Доля образовательных организаций, в которых созданы благоприятные условия по развитию форм жизнеустройства детей-сирот и детей, оставшихся без попечения родителей, %</t>
  </si>
  <si>
    <t>Показатель задачи 10. 
Количество детей, охваченных мероприятиями по организации отдыха, ед.</t>
  </si>
  <si>
    <t>Показатель задачи 14. 
Количество образовательных организаций, развивающих систему выявления и поддержки детей, проявивших выдающиеся способности, ед.</t>
  </si>
  <si>
    <t>11441
(прогноз)</t>
  </si>
  <si>
    <t xml:space="preserve">Показатель задачи 12.
Количество детей, охваченных мероприятиями по патриотическому воспитанию, ед.
</t>
  </si>
  <si>
    <t xml:space="preserve">Показатель задачи 13.
Количество педагогических работников, получающих стимулирующие выплаты в организациях дополнительного образования, ед.
</t>
  </si>
  <si>
    <t>1423
(прогноз)</t>
  </si>
  <si>
    <t>88
(прогноз)</t>
  </si>
  <si>
    <t>1.7.1.3</t>
  </si>
  <si>
    <t>1.7.1.4</t>
  </si>
  <si>
    <t>1.7.1.5</t>
  </si>
  <si>
    <t>1.7.1.6</t>
  </si>
  <si>
    <t>1.7.1.7</t>
  </si>
  <si>
    <t>1.7.1.8</t>
  </si>
  <si>
    <t>1.7.1.9</t>
  </si>
  <si>
    <t>1.7.1.10</t>
  </si>
  <si>
    <t>1.7.1.11</t>
  </si>
  <si>
    <t>Задача 8 подпрограммы 1. 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</t>
  </si>
  <si>
    <t>1.8.1.1</t>
  </si>
  <si>
    <t>1.8.1.2</t>
  </si>
  <si>
    <t>1.8.1.3</t>
  </si>
  <si>
    <t>1.8.1.4</t>
  </si>
  <si>
    <t>Задача 9 подпрограммы 1. Организация работы по развитию форм жизнеустройства детей-сирот и детей, оставшихся без попечения родителей</t>
  </si>
  <si>
    <t>Задача 10 подпрограммы 1. Повышение качества услуг в сфере отдыха и оздоровления детей</t>
  </si>
  <si>
    <t>Мероприятие 2. Организация отдыха детей в каникулярное время</t>
  </si>
  <si>
    <t>1.10.1.2</t>
  </si>
  <si>
    <t>1.11</t>
  </si>
  <si>
    <t>1.11.1</t>
  </si>
  <si>
    <t>1.11.1.1</t>
  </si>
  <si>
    <t>1.12</t>
  </si>
  <si>
    <t>1.12.1</t>
  </si>
  <si>
    <t>1.12.1.1</t>
  </si>
  <si>
    <t>1.13</t>
  </si>
  <si>
    <t>1.13.1</t>
  </si>
  <si>
    <t>1.13.1.1</t>
  </si>
  <si>
    <t>1.13.1.2</t>
  </si>
  <si>
    <t>1.14</t>
  </si>
  <si>
    <t>1.14.1</t>
  </si>
  <si>
    <t>1.14.1.1</t>
  </si>
  <si>
    <t>2.6.1.2</t>
  </si>
  <si>
    <t>2.6.1.3</t>
  </si>
  <si>
    <t>Задача 7 Подпрограммы 2. Создание дополнительных мест во вновь построенных образовательных организациях, с использованием механизма государственно-частного партнерства</t>
  </si>
  <si>
    <t>Задача 8 Подпрограммы 2. Разработка проектно-сметной документации на строительство газовой котельной и газопровода МБОУ «Лучановская СОШ»</t>
  </si>
  <si>
    <t>Задача 9 Подпрограммы 2. Приобретение автобусов для подвоза обучающихся в муниципальные образовательные организации Томского района</t>
  </si>
  <si>
    <t>Задача 10 Подпрограммы 2. Создание в 2016 году условий для поэтапного введения федеральных государственных образовательных стандартов</t>
  </si>
  <si>
    <t>2.10.1.2</t>
  </si>
  <si>
    <t>2.11</t>
  </si>
  <si>
    <t>2.11.1</t>
  </si>
  <si>
    <t>2.11.1.1</t>
  </si>
  <si>
    <t>Задача 12 Подпрограммы 2. Создание в общеобразовательных организациях, расположенных в сельской местности, условий для занятий физической культурой и спортом</t>
  </si>
  <si>
    <t>2.12</t>
  </si>
  <si>
    <t>2.12.1</t>
  </si>
  <si>
    <t>2.12.1.1</t>
  </si>
  <si>
    <t>2.13</t>
  </si>
  <si>
    <t>2.13.1</t>
  </si>
  <si>
    <t>2.13.1.1</t>
  </si>
  <si>
    <t>2.14</t>
  </si>
  <si>
    <t>2.14.1</t>
  </si>
  <si>
    <t>2.14.1.1</t>
  </si>
  <si>
    <t>2.15</t>
  </si>
  <si>
    <t>2.15.1.1</t>
  </si>
  <si>
    <t>2.16</t>
  </si>
  <si>
    <t>2.16.1</t>
  </si>
  <si>
    <t>2.16.1.1</t>
  </si>
  <si>
    <t>Наименование ответственного исполнителя, соисполнителя, участника</t>
  </si>
  <si>
    <t>Распределение объема финансирования обеспечивающей подпрограммы по задачам деятельности ответственного исполнителя, соисполнителя, участника</t>
  </si>
  <si>
    <t>Задача 1. Содержание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</t>
  </si>
  <si>
    <t>Объем финансирования, тыс. рублей</t>
  </si>
  <si>
    <t>Итого объем финансирования по обеспечивающей подпрограмме, тыс. рублей</t>
  </si>
  <si>
    <t>Ответственный исполнитель
УО АТР</t>
  </si>
  <si>
    <t>Объем финансирования за счет средств бюджета Томского района, в том числе за счет межбюджетных трансфертов из федерального/областного  бюджета (тыс. рублей)</t>
  </si>
  <si>
    <t>N</t>
  </si>
  <si>
    <t>Приложение 1 к постановлению</t>
  </si>
  <si>
    <t xml:space="preserve">                                                                  Администрации Томского района</t>
  </si>
  <si>
    <t>"РАЗВИТИЕ ОБРАЗОВАНИЯ В ТОМСКОМ РАЙОНЕ НА 2016-2020 ГОДЫ</t>
  </si>
  <si>
    <t>Приложение 2 к постановлению</t>
  </si>
  <si>
    <t>Приложение 3 к постановлению</t>
  </si>
  <si>
    <t>Приложение 4 к постановлению</t>
  </si>
  <si>
    <t>ПАСПОРТ ПОДПРОГРАММЫ 1 «РАЗВИТИЕ ДОШКОЛЬНОГО ОБЩЕГО И ДОПОЛНИТЕЛЬНОГО ОБРАЗОВАНИЯ В ТОМСКОМ РАЙОНЕ»</t>
  </si>
  <si>
    <t>Приложение 5 к постановлению</t>
  </si>
  <si>
    <t>Приложение 6 к постановлению</t>
  </si>
  <si>
    <t>ПЕРЕЧЕНЬ ВЕДОМСТВЕННЫХ ЦЕЛЕВЫХ ПРОГРАММ, ОСНОВНЫХ</t>
  </si>
  <si>
    <t>МЕРОПРИЯТИЙ И РЕСУРСНОЕ ОБЕСПЕЧЕНИЕ РЕАЛИЗАЦИИ ПОДПРОГРАММЫ 1</t>
  </si>
  <si>
    <t>Приложение 7 к постановлению</t>
  </si>
  <si>
    <t>ПАСПОРТ ПОДПРОГРАММЫ 2 "РАЗВИТИЕ ИНФРАСТРУКТУРЫ ДОШКОЛЬНОГО, ОБЩЕГО И ДОПОЛНИТЕЛЬНОГО ОБРАЗОВАНИЯ В ТОМСКОМ РАЙОНЕ"</t>
  </si>
  <si>
    <t>ПЕРЕЧЕНЬ ВЕДОМСТВЕННЫХ ЦЕЛЕВЫХ ПРОГРАММ, ОСНОВНЫХ
 МЕРОПРИЯТИЙ И РЕСУРСНОЕ ОБЕСПЕЧЕНИЕ РЕАЛИЗАЦИИ ПОДПРОГРАММЫ 2</t>
  </si>
  <si>
    <t>Приложение 10 к постановлению</t>
  </si>
  <si>
    <t>ПЕРЕЧЕНЬ МЕРОПРИЯТИЙ И РЕСУРСНОЕ ОБЕСПЕЧЕНИЕ РЕАЛИЗАЦИИ
 ПОДПРОГРАММЫ 3 "ОБЕСПЕЧИВАЮЩАЯ ПОДПРОГРАММА"</t>
  </si>
  <si>
    <t>Наименование показателя</t>
  </si>
  <si>
    <t>Единица измерения</t>
  </si>
  <si>
    <t>Периодичность сбора данных</t>
  </si>
  <si>
    <t>Временные характеристики показателя</t>
  </si>
  <si>
    <t>Алгоритм формирования (формула) расчета показателя</t>
  </si>
  <si>
    <t>Метод сбора информации</t>
  </si>
  <si>
    <t>Ответственный за сбор данных по показателю</t>
  </si>
  <si>
    <t>Показатели цели подпрограммы</t>
  </si>
  <si>
    <t>Доля детей в возрасте от 1,5 до 18 лет, охваченных программами дошкольного, начального общего, основного общего, среднего (полного) общего образования</t>
  </si>
  <si>
    <t>%</t>
  </si>
  <si>
    <t>1 раз в год</t>
  </si>
  <si>
    <t>учебный год</t>
  </si>
  <si>
    <t>Дкд = (К1 / К2) x 100%, где: Дкд - доля детей в возрасте от 1,5 до 18 лет, охваченных программами дошкольного, начального общего, основного общего, среднего (полного) общего образования; К1 – количество детей в возрасте от 1,5 до 18 лет, охваченных программами дошкольного, начального общего, основного общего, среднего (полного) общего образования; К2 –общее количество детей в возрасте от 1,5 до 18 лет</t>
  </si>
  <si>
    <t>ведомственная статистика</t>
  </si>
  <si>
    <t>Показатели задачи подпрограммы</t>
  </si>
  <si>
    <t>ед.</t>
  </si>
  <si>
    <t>подсчет</t>
  </si>
  <si>
    <t>календарный год</t>
  </si>
  <si>
    <t>Дур = (К1 / К2) x 100%, где: Дур - доля образовательных организаций, в которых созданы условия для развития дошкольного, общего и дополнительного образования в Томском районе; К1 – количество образовательных организаций, в которых созданы условия для развития дошкольного, общего и дополнительного образования в Томском районе; К2 –общее количество образовательных организаций</t>
  </si>
  <si>
    <t>Дкд = (К1 / К2) x 100%, где: Дкд - доля образовательных организаций, в которых обеспечены государственные гарантии реализации прав на получение общедоступного, бесплатного и качественного дошкольного и общего образования; К1 – количество образовательных организаций, в которых обеспечены государственные гарантии реализации прав на получение общедоступного, бесплатного и качественного дошкольного и общего образования; К2 –общее количество образовательных организаций</t>
  </si>
  <si>
    <t>Дкд = (К1 / К2) x 100%, где: Дкд - доля образовательных организаций, в которых обеспечивается дополнительное профессиональное образование и содействие развитию кадрового потенциала в системе общего и дополнительного образования; К1 – количество образовательных организаций, в которых обеспечивается дополнительное профессиональное образование и содействие развитию кадрового потенциала в системе общего и дополнительного образования; К2 –общее количество образовательных организаций</t>
  </si>
  <si>
    <t>Дкд = (К1 / К2) x 100%, где: Дкд - доля образовательных организаций, в которых обеспечивается созданы благоприятные условия по развитию форм жизнеустройства детей-сирот и детей, оставшихся без попечения родителей; К1 – количество образовательных организаций, в которых обеспечивается созданы благоприятные условия по развитию форм жизнеустройства детей-сирот и детей, оставшихся без попечения родителей; К2 –общее количество образовательных организаций</t>
  </si>
  <si>
    <t>Показатель задачи 1.
Количество обучающихся по Федеральным государственным образовательным стандартам</t>
  </si>
  <si>
    <t>Показатель задачи 2.
Количество детей, включенных в муниципальную систему выявления, развития и адресной поддержки одаренных детей</t>
  </si>
  <si>
    <t>Показатель задачи 3.
Количество обучающихся, охваченных программами по пропаганде культуры здорового питания</t>
  </si>
  <si>
    <t xml:space="preserve">Показатель задачи 4.
Количество детей, охваченных различными формами отдыха, оздоровления и занятости </t>
  </si>
  <si>
    <t>Показатель задачи 5.
Количество  образовательных организаций, в которых созданы условия универсальной безбарьерной среды для беспрепятственного доступа и оснащение общеобразовательных организаций специальным, в том числе учебным, реабилитационным, компьютерным оборудованием и автотранспортом</t>
  </si>
  <si>
    <t>Показатель задачи 6.
Доля образовательных организаций, в которых созданы условия для развития дошкольного, общего и дополнительного образования в Томском районе</t>
  </si>
  <si>
    <t>Показатель задачи 7.
Доля образовательных организаций, в которых обеспечены государственные гарантии реализации прав на получение общедоступного, бесплатного и качественного дошкольного и общего образования, содействие развитию дошкольного и общего образования и форм предоставления услуг по присмотру и уходу за детьми дошкольного возраста</t>
  </si>
  <si>
    <t>Показатель задачи 8.
Доля образовательных организаций, в которых обеспечивается дополнительное профессиональное образования и содействие развитию кадрового потенциала в системе общего и дополнительного образования детей Томской области</t>
  </si>
  <si>
    <t>Показатель задачи 9.
Доля образовательных организаций, в которых созданы благоприятные условия по развитию форм жизнеустройства детей-сирот и детей, оставшихся без попечения родителей</t>
  </si>
  <si>
    <t>Показатель задачи 10.
Количество детей, охваченных мероприятиями по организации отдыха</t>
  </si>
  <si>
    <t>Показатель задачи 11.
Количество обучающихся, охваченных программами питания за исключением обучающихся с ограниченными возможностями здоровья</t>
  </si>
  <si>
    <t>Показатель задачи 12.
Количество детей, охваченных мероприятиями по патриотическому воспитанию</t>
  </si>
  <si>
    <t>Показатель задачи 13.
Количество педагогических работников, получающих стимулирующие выплаты</t>
  </si>
  <si>
    <t>Показатель задачи 14.
Количество образовательных организаций, развивающих систему выявления и поддержки детей, проявивших выдающиеся способности</t>
  </si>
  <si>
    <t>N
пп</t>
  </si>
  <si>
    <t>ПЕРЕЧЕНЬ ПОКАЗАТЕЛЕЙ ЦЕЛИ И ЗАДАЧ ПОДПРОГРАММЫ 1
И СВЕДЕНИЯ О ПОРЯДКЕ СБОРА ИНФОРМАЦИИ
ПО ПОКАЗАТЕЛЯМ И МЕТОДИКЕ ИХ РАСЧЕТА</t>
  </si>
  <si>
    <t>Доля образовательных учреждений, отвечающих современным инфраструктурным требованиям</t>
  </si>
  <si>
    <t>Дит = (К1 / К2) x 100%, где: Дит - доля образовательных организаций, отвечающих современным инфраструктурным требованиям; К1 – количество образовательных организаций, отвечающих современным инфраструктурным требованиям; К2 –общее количество образовательных организаций</t>
  </si>
  <si>
    <t>чел.</t>
  </si>
  <si>
    <t>Ведомственная статистика</t>
  </si>
  <si>
    <t>ежеквартально</t>
  </si>
  <si>
    <t>1 раз в 2016 году.</t>
  </si>
  <si>
    <t>1 раз в год.</t>
  </si>
  <si>
    <t>Дфгос = (К1 / К2) x 100%, где: Дфгос - доля учащихся образовательных организаций, обучающихся по федеральным государственным образовательным стандартам; К1 – количество учащихся образовательных организаций, обучающихся по федеральным государственным образовательным стандартам; К2 –общее количество учащихся образовательных организаций.</t>
  </si>
  <si>
    <r>
      <t>∆П=(П</t>
    </r>
    <r>
      <rPr>
        <vertAlign val="subscript"/>
        <sz val="10"/>
        <color theme="1"/>
        <rFont val="Times New Roman"/>
        <family val="1"/>
        <charset val="204"/>
      </rPr>
      <t>пред</t>
    </r>
    <r>
      <rPr>
        <sz val="10"/>
        <color theme="1"/>
        <rFont val="Times New Roman"/>
        <family val="1"/>
        <charset val="204"/>
      </rPr>
      <t>-П</t>
    </r>
    <r>
      <rPr>
        <vertAlign val="subscript"/>
        <sz val="10"/>
        <color theme="1"/>
        <rFont val="Times New Roman"/>
        <family val="1"/>
        <charset val="204"/>
      </rPr>
      <t>текущ</t>
    </r>
    <r>
      <rPr>
        <sz val="10"/>
        <color theme="1"/>
        <rFont val="Times New Roman"/>
        <family val="1"/>
        <charset val="204"/>
      </rPr>
      <t>)/ П</t>
    </r>
    <r>
      <rPr>
        <vertAlign val="subscript"/>
        <sz val="10"/>
        <color theme="1"/>
        <rFont val="Times New Roman"/>
        <family val="1"/>
        <charset val="204"/>
      </rPr>
      <t xml:space="preserve">текущ </t>
    </r>
    <r>
      <rPr>
        <sz val="10"/>
        <color theme="1"/>
        <rFont val="Times New Roman"/>
        <family val="1"/>
        <charset val="204"/>
      </rPr>
      <t>, где П</t>
    </r>
    <r>
      <rPr>
        <vertAlign val="subscript"/>
        <sz val="10"/>
        <color theme="1"/>
        <rFont val="Times New Roman"/>
        <family val="1"/>
        <charset val="204"/>
      </rPr>
      <t>пред</t>
    </r>
    <r>
      <rPr>
        <sz val="10"/>
        <color theme="1"/>
        <rFont val="Times New Roman"/>
        <family val="1"/>
        <charset val="204"/>
      </rPr>
      <t>-суммарное потребление энергоресурсов за год, предшествующий отчётному, а П</t>
    </r>
    <r>
      <rPr>
        <vertAlign val="subscript"/>
        <sz val="10"/>
        <color theme="1"/>
        <rFont val="Times New Roman"/>
        <family val="1"/>
        <charset val="204"/>
      </rPr>
      <t>текущ</t>
    </r>
    <r>
      <rPr>
        <sz val="10"/>
        <color theme="1"/>
        <rFont val="Times New Roman"/>
        <family val="1"/>
        <charset val="204"/>
      </rPr>
      <t xml:space="preserve"> - суммарное потребление энергоресурсов за год, в котором проводилось мероприятие</t>
    </r>
  </si>
  <si>
    <t>Показатель задачи 1. 
Количество новых введенных мест в дошкольных группах в образовательных организациях</t>
  </si>
  <si>
    <t>1</t>
  </si>
  <si>
    <t>2</t>
  </si>
  <si>
    <t>Показатель задачи 2. 
Снижение потребления топливно-энергетических ресурсов от уровня потребления прошлого года</t>
  </si>
  <si>
    <t>Показатель задачи 3. 
Количество образовательных учреждений, улучшивших состояние зданий и сооружений в результате капитального ремонта</t>
  </si>
  <si>
    <t>3</t>
  </si>
  <si>
    <t>4</t>
  </si>
  <si>
    <t>Показатель задачи 5. 
Количество образовательных организаций соответствующих нормам пожарной безопасности</t>
  </si>
  <si>
    <t>5</t>
  </si>
  <si>
    <t>6</t>
  </si>
  <si>
    <t>Показатель задачи 6.
Количество образовательных организаций, в которых проводятся меры по улучшению состояния инфраструктуры образовательных организаций Томского района</t>
  </si>
  <si>
    <t>Показатель задачи 7.
Количество созданных мест во вновь построенных образовательных организациях с использованием механизма государственно-частного партнерства</t>
  </si>
  <si>
    <t>7</t>
  </si>
  <si>
    <t>Показатель задачи 8.
Количество организаций, для которых разрабатывается проектно-сметная документация на строительство газовой котельной и газопровода</t>
  </si>
  <si>
    <t>8</t>
  </si>
  <si>
    <t>Показатель задачи 9.
Количество автобусов, приобретенных для организации подвоза обучающихся в муниципальные образовательные организации Томского района</t>
  </si>
  <si>
    <t>9</t>
  </si>
  <si>
    <t>Показатель задачи 10.
Доля учащихся образовательных организаций, обучающихся по федеральным государственным образовательным стандартам</t>
  </si>
  <si>
    <t>10</t>
  </si>
  <si>
    <t>11</t>
  </si>
  <si>
    <t>Показатель задачи 12. 
Количество обучающихся, занимающихся физической культурой и спортом во внеурочное время (по каждому уровню общего образования), за исключением дошкольного образования</t>
  </si>
  <si>
    <t>12</t>
  </si>
  <si>
    <t>13</t>
  </si>
  <si>
    <t>14</t>
  </si>
  <si>
    <t>15</t>
  </si>
  <si>
    <t>16</t>
  </si>
  <si>
    <t>Приложение 8 к постановлению</t>
  </si>
  <si>
    <t>ПЕРЕЧЕНЬ ПОКАЗАТЕЛЕЙ ЦЕЛИ И ЗАДАЧ ПОДПРОГРАММЫ 2
И СВЕДЕНИЯ О ПОРЯДКЕ СБОРА ИНФОРМАЦИИ
ПО ПОКАЗАТЕЛЯМ И МЕТОДИКЕ ИХ РАСЧЕТА</t>
  </si>
  <si>
    <t>предоставление стимулирующих выплат…</t>
  </si>
  <si>
    <t>Основное мероприятие. Создание условий для развития дошкольного, общего и дополнительного образования в Томском районе</t>
  </si>
  <si>
    <t>Основное мероприятие. Обеспечение государственных гарантий реализации прав на получение общедоступного, бесплатного и качественного дошкольного и общего образования, содействие развитию дошкольного и общего образования и форм предоставления услуг по присмотру и уходу за детьми дошкольного возраста, в том числе:</t>
  </si>
  <si>
    <t>Основное мероприятие. 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области, в том числе:</t>
  </si>
  <si>
    <t>Основное мероприятие. Организация работы по развитию форм жизнеустройства детей-сирот и детей, оставшихся без попечения родителей, в том числе:</t>
  </si>
  <si>
    <t>Основное мероприятие. Повышение качества услуг в сфере отдыха и оздоровления детей, в том числе:</t>
  </si>
  <si>
    <t>Основное мероприятие. Частичная оплата стоимости питания отдельных категорий обучающихся в муниципальных общеобразовательных организациях Томского района, за исключением обучающихся с ограниченными возможностями здоровья</t>
  </si>
  <si>
    <t>Основное мероприятие. Система патриотического воспитания обучающихся</t>
  </si>
  <si>
    <t>Основное мероприятие. Стимулирующие выплаты в муниципальных организациях дополнительного образования</t>
  </si>
  <si>
    <r>
      <t xml:space="preserve">Основное мероприятие. </t>
    </r>
    <r>
      <rPr>
        <sz val="11"/>
        <color theme="1"/>
        <rFont val="Times New Roman"/>
        <family val="1"/>
        <charset val="204"/>
      </rPr>
      <t>Развитие системы выявления и поддержки детей, проявивших выдающиеся способности</t>
    </r>
    <r>
      <rPr>
        <sz val="11"/>
        <color rgb="FF000000"/>
        <rFont val="Times New Roman"/>
        <family val="1"/>
        <charset val="204"/>
      </rPr>
      <t>, в том числе:</t>
    </r>
  </si>
  <si>
    <t>Основное мероприятие. Организация и обеспечение комплекса мер по улучшению состояния инфраструктуры образовательных организаций Томского района</t>
  </si>
  <si>
    <t>Основное мероприятие. Создание дополнительных мест во вновь построенных образовательных организациях, с использованием механизма государственно-частного партнерства, в том числе:</t>
  </si>
  <si>
    <t>Основное мероприятие. Разработка проектно-сметной документации на строительство газовой котельной и газопровода МБОУ "Лучановская СОШ"</t>
  </si>
  <si>
    <t>Основное мероприятие.  Приобретение автобусов для организации подвоза обучающихся в муниципальные образовательные организации Томского района</t>
  </si>
  <si>
    <t>Основное мероприятие. Создание в 2016 году условий для поэтапного введения федеральных государственных образовательных стандартов</t>
  </si>
  <si>
    <t>Основное мероприятие. Создание безопасных условий в муниципальных образовательных учреждениях Томского района</t>
  </si>
  <si>
    <t>Основное мероприятие. 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</si>
  <si>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мероприятие. Реконструкция здания школы, помещений отдельно стоящего здания под агроклассы МБОУ «Богашевская СОШ им. А.И. Федорова» Томского района (634570, Томская область, Томский район, с. Богашево, ул. Киевская,28)</t>
  </si>
  <si>
    <t>Основное мероприятие. Разработка и проведение государственной экспертизы проектно-сметной документации на капитальный ремонт кровли МБОУ "Мирненская СОШ"Томского района</t>
  </si>
  <si>
    <t>Мероприятие 11. 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</si>
  <si>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Мероприятие 4. Иной межбюджетный трансферт на выплату стипендии Губернатора Томской области лучшим учителям областных государственных и муниципальных образовательных организаций Томской области</t>
  </si>
  <si>
    <t>Мероприятие 1. Разработка и проведение государственной экспертизы проектно-сметной документации на капитальный ремонт кровли МБОУ "Мирненская СОШ"Томского района</t>
  </si>
  <si>
    <t>ВЦП 5 «Создание в общеобразовательных организациях условий для инклюзивного образования детей-инвалидов»</t>
  </si>
  <si>
    <r>
      <t xml:space="preserve">Основное мероприятие. </t>
    </r>
    <r>
      <rPr>
        <sz val="11"/>
        <color rgb="FF000000"/>
        <rFont val="Times New Roman"/>
        <family val="1"/>
        <charset val="204"/>
      </rPr>
      <t>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</t>
    </r>
  </si>
  <si>
    <r>
      <t xml:space="preserve">Основное мероприятие. </t>
    </r>
    <r>
      <rPr>
        <sz val="11"/>
        <color rgb="FF000000"/>
        <rFont val="Times New Roman"/>
        <family val="1"/>
        <charset val="204"/>
      </rPr>
      <t>Организация работы по развитию форм жизнеустройства детей-сирот и детей, оставшихся без попечения родителей, в том числе:</t>
    </r>
  </si>
  <si>
    <r>
      <t xml:space="preserve">Основное мероприятие. </t>
    </r>
    <r>
      <rPr>
        <sz val="11"/>
        <color rgb="FF000000"/>
        <rFont val="Times New Roman"/>
        <family val="1"/>
        <charset val="204"/>
      </rPr>
      <t>Повышение качества услуг в сфере отдыха и оздоровления детей, в том числе:</t>
    </r>
  </si>
  <si>
    <t>Задача 13 подпрограммы 1. Предоставление стимулирующих выплат в муниципальных организациях дополнительного образования</t>
  </si>
  <si>
    <t>13. Реконструкция здания школы, помещений отдельно стоящего здания под агроклассы МБОУ "Богашевская СОШ им. А.И. Федорова" Томского района.</t>
  </si>
  <si>
    <t>Задача 13 подпрограммы 2. Реконструкция здания школы, помещений отдельно стоящего здания под агроклассы МБОУ «Богашевская СОШ им. А.И. Федорова» Томского района</t>
  </si>
  <si>
    <t>13. Предоставление стимулирующих выплат в муниципальных организациях дополнительного образования</t>
  </si>
  <si>
    <t>Показатель задачи 8. 
Доля образовательных организаций, в которых обеспечено дополнительное профессиональное образование и содействие развитию кадрового потенциала в системе общего и дополнительного образования детей Томской области, %</t>
  </si>
  <si>
    <t xml:space="preserve">Показатель задачи 11.
Количество обучающихся, охваченных программами питания, за исключением обучающихся с ограниченными возможностями здоровья, ед.
</t>
  </si>
  <si>
    <r>
      <t>Показатель задачи 4. 
Количество</t>
    </r>
    <r>
      <rPr>
        <sz val="10"/>
        <color theme="1"/>
        <rFont val="Times New Roman"/>
        <family val="1"/>
        <charset val="204"/>
      </rPr>
      <t xml:space="preserve"> школьного автотранспорта с допуском к участию в дорожном движении.</t>
    </r>
  </si>
  <si>
    <t>16.1.2</t>
  </si>
  <si>
    <t>Основное мероприятие. Разработка проектно-сметной документации</t>
  </si>
  <si>
    <t>Задача 7 Подпрограммы 1. Обеспечение государственных гарантий реализации прав на получение общедоступного, бесплатного и качественного дошкольного и общего образования, содействие развитию дошкольного и общего образования и форм предоставления услуг по присмотру и уходу за детьми дошкольного возраста.</t>
  </si>
  <si>
    <t>7.1.12</t>
  </si>
  <si>
    <t>Мероприятие 12.
Создание в 2017 году условий для поэтапного введения федеральных государственных стандартов</t>
  </si>
  <si>
    <t>1.7.1.12</t>
  </si>
  <si>
    <t>Мероприятие 12. Создание в 2017 году условий для поэтапного введения федеральных государственных стандартов</t>
  </si>
  <si>
    <t>15.1</t>
  </si>
  <si>
    <t>Задача 15 подпрограммы 1. Приобретение ведомственного жилья для работников муниципальных образовательных организаций Томского района</t>
  </si>
  <si>
    <r>
      <t xml:space="preserve">Основное мероприятие. </t>
    </r>
    <r>
      <rPr>
        <sz val="11"/>
        <color theme="1"/>
        <rFont val="Times New Roman"/>
        <family val="1"/>
        <charset val="204"/>
      </rPr>
      <t>Приобретение ведомственного жилья для работников муниципальных образовательных организаций Томского района</t>
    </r>
    <r>
      <rPr>
        <sz val="11"/>
        <color rgb="FF000000"/>
        <rFont val="Times New Roman"/>
        <family val="1"/>
        <charset val="204"/>
      </rPr>
      <t>, в том числе:</t>
    </r>
  </si>
  <si>
    <r>
      <t xml:space="preserve">Мероприятие 1. </t>
    </r>
    <r>
      <rPr>
        <sz val="11"/>
        <color theme="1"/>
        <rFont val="Times New Roman"/>
        <family val="1"/>
        <charset val="204"/>
      </rPr>
      <t>Приобретение ведомственного жилья для работников муниципальных образовательных организаций Томского района</t>
    </r>
  </si>
  <si>
    <t>Количество приобретенного ведомственного жилья</t>
  </si>
  <si>
    <t>Количество общеобразовательных организаций, расположенных в сельской местности, в которых отремонтированы спортивные залы, и/или созданы спортивные клубы для занятия физической культурой и спортом, ед.</t>
  </si>
  <si>
    <t>Задача 15 подпрограммы 2. Разработка проектно-сметной документации</t>
  </si>
  <si>
    <t>15.1.2</t>
  </si>
  <si>
    <t>Задача 16 подпрограммы 2. Создание новых мест в общеобразовательных организациях</t>
  </si>
  <si>
    <t>Основное мероприятие. Создание новых мест в общеобразовательных организациях</t>
  </si>
  <si>
    <t>Количество проведенной экспертизы, ед.</t>
  </si>
  <si>
    <t>1.15</t>
  </si>
  <si>
    <t>1.15.1</t>
  </si>
  <si>
    <t>1.15.1.1</t>
  </si>
  <si>
    <t>Основное мероприятие. Приобретение ведомственного жилья для работников муниципальных образовательных организаций Томского района, в том числе:</t>
  </si>
  <si>
    <t>Мероприятие 1. Приобретение ведомственного жилья для работников муниципальных образовательных организаций Томского района</t>
  </si>
  <si>
    <t>Мероприятие 1. Создание в общеобразовательных организациях, расположенных в сельской местности, условий для занятий физической культурой и спортом</t>
  </si>
  <si>
    <t>2.13.1.2</t>
  </si>
  <si>
    <t>2.15.1</t>
  </si>
  <si>
    <t>2.15.1.2</t>
  </si>
  <si>
    <t>Показатель задачи 15.
Количество приобретенного ведомственного жилья</t>
  </si>
  <si>
    <t>Показатель задачи 15.
Количество приобретенного ведомственного жилья, ед.</t>
  </si>
  <si>
    <t>Показатель задачи 15.
Количество разработанной проектно-сметной документации, ед.</t>
  </si>
  <si>
    <t>Показатель задачи 16.
Количество созданных новых мест, ед.</t>
  </si>
  <si>
    <t>Приложение 9 к постановлению</t>
  </si>
  <si>
    <t>13.1.3</t>
  </si>
  <si>
    <t>Мероприятие 2. Геологические изыскания</t>
  </si>
  <si>
    <t>Мероприятие 3. Корректировка сметной стоимости</t>
  </si>
  <si>
    <t>Мероприятие 1. Проведение государственной экспертизы проектной документации и результатов инженерных изысканий, проверка достоверности сметной стоимости: «Реконструкция здания школы, помещений отдельно стоящего здания под агроклассы МБОУ «Богашевская СОШ им. А.И.Федорова» Томского района (634570, Томская область, Томский район, с. Богашево, ул. Киевская, 28)»</t>
  </si>
  <si>
    <t>2.13.1.3</t>
  </si>
  <si>
    <t>5.2</t>
  </si>
  <si>
    <t>5.2.1</t>
  </si>
  <si>
    <t>Основное мероприятие. Создание в общеобразовательных организациях условий для инклюзивного образования детей-инвалидов»</t>
  </si>
  <si>
    <t>Мероприятие. Создание в общеобразовательных организациях условий для инклюзивного образования детей-инвалидов»</t>
  </si>
  <si>
    <t>1.5.2</t>
  </si>
  <si>
    <t>Основное мероприятие. Создание в образовательных организациях Томского района условий для инклюзивного образования детей-инвалидов</t>
  </si>
  <si>
    <t>1.5.2.1</t>
  </si>
  <si>
    <t>Мероприятие 1. Создание в образовательных организациях Томского района условий для инклюзивного образования детей-инвалидов</t>
  </si>
  <si>
    <t>18.1</t>
  </si>
  <si>
    <t>18.1.1</t>
  </si>
  <si>
    <t>Количество созданных и обустроенных плодово-ягодных садов</t>
  </si>
  <si>
    <t>17.1</t>
  </si>
  <si>
    <t>17.1.1</t>
  </si>
  <si>
    <t>Основное мероприятие. Капитальный ремонт МБОУ "Богашевская СОШ" им.А.И.Федорова" Томского района</t>
  </si>
  <si>
    <t>Мероприятие 1. Капитальный ремонт МБОУ "Богашевская СОШ" им.А.И.Федорова" Томского района</t>
  </si>
  <si>
    <t>Техническая готовность объекта, %</t>
  </si>
  <si>
    <t>Количество образовательных организаций, в которых проведен капитальный ремонт</t>
  </si>
  <si>
    <t>2.17.1</t>
  </si>
  <si>
    <t>2.18.1</t>
  </si>
  <si>
    <t>на 2017-2020 за минусом надбавок, стимулирующих (культура)</t>
  </si>
  <si>
    <t>14.1.2</t>
  </si>
  <si>
    <r>
      <t xml:space="preserve">Мероприятие 2. </t>
    </r>
    <r>
      <rPr>
        <sz val="11"/>
        <color theme="1"/>
        <rFont val="Times New Roman"/>
        <family val="1"/>
        <charset val="204"/>
      </rPr>
      <t>Муниципальная система выявления и поддержки одаренных детей</t>
    </r>
  </si>
  <si>
    <t>1.14.1.2</t>
  </si>
  <si>
    <t>Мероприятие 2. Муниципальная система выявления и поддержки одаренных детей</t>
  </si>
  <si>
    <t>6.1.4</t>
  </si>
  <si>
    <t>2.6.1.4</t>
  </si>
  <si>
    <t>Мероприятие 1. Организация и обеспечение предоставления образовательных услуг по программам дошкольного, общего и дополнительного образования, услуг по присмотру и уходу в муниципальных образовательных организациях Томского района</t>
  </si>
  <si>
    <t xml:space="preserve">Доля образовательных организаций, обеспечивающих предоставления образовательных услуг по программам дошкольного, общего и дополнительного образования, услуг по присмотру и уходу в муниципальных образовательных организациях Томского района, % </t>
  </si>
  <si>
    <t>Количество образовательных организаций, в которых проводится капитальный и текущий ремонт, ед.</t>
  </si>
  <si>
    <t>Мероприятие 2. 
Капитальный и текущий ремонт инфраструктуры образовательных учреждений Томского района</t>
  </si>
  <si>
    <t>Мероприятие 3. Противопожарная безопасность образовательных учреждений Томского района</t>
  </si>
  <si>
    <t>Мероприятие 4. Профилактика детского дорожно-транспортного травматизма в Томском районе</t>
  </si>
  <si>
    <t>Мероприятие 5. Создание безопасных условий в муниципальных образовательных учреждениях Томского района</t>
  </si>
  <si>
    <t>6.1.5</t>
  </si>
  <si>
    <t>Мероприятие 1. 
Капитальный ремонт инфраструктуры образовательных учреждений Томского района</t>
  </si>
  <si>
    <t>Мероприятие 2. Разработка и проведение государственной экспертизы проектно-сметной документации на капитальный ремонт кровли и здания МБОУ «Мирненская СОШ» Томского района</t>
  </si>
  <si>
    <t>Мероприятие 1. Экспертиза здания начальной общеобразовательной организации с оборудованием, земельным участком и инженерными коммуникациями в микрорайоне "Южные ворота" в п.Зональная Станция Томского района Томской области</t>
  </si>
  <si>
    <t>Мероприятие 2. Приобретение здания начальной общеобразовательной организации с оборудованием, земельным участком и инженерными коммуникациями в микрорайоне "Южные ворота" в п.Зональная Станция Томского района Томской области</t>
  </si>
  <si>
    <t>19.1</t>
  </si>
  <si>
    <t>19.1.1</t>
  </si>
  <si>
    <t>Задача 19 подпрограммы 2.  Грантовая поддержка местных инициатив граждан, проживающих в сельской местности</t>
  </si>
  <si>
    <t>Задача 18 подпрограммы 2. Капитальный ремонт МБОУ "Богашевская СОШ" им.А.И.Федорова" Томского района</t>
  </si>
  <si>
    <t>Задача 17 подпрограммы 2. Создание новых мест в дошкольных учреждениях</t>
  </si>
  <si>
    <t>Основное мероприятие. Создание новых мест в дошкольных учреждениях</t>
  </si>
  <si>
    <t>Мероприятие 1. Приобретение детского сада на 80 мест с оборудованием, земельным участком и инженерными коммуникациями в МКР "Северный" Заречного сельского поселения Томского района Томской области</t>
  </si>
  <si>
    <t>Количество созданных новых мест, ед.</t>
  </si>
  <si>
    <t>Количество созданных новых мест в общеобразовательных организациях ед.</t>
  </si>
  <si>
    <t>Количество созданных новых мест в дошкольных общеобразовательных организациях ед.</t>
  </si>
  <si>
    <t xml:space="preserve">Основное мероприятие. Грантовая поддержка местных инициатив граждан, проживающих в сельской местности, в рамках государственной программы "Развитие сельского хозяйства и регулируемых рынков в Томской области"
</t>
  </si>
  <si>
    <t>Мероприятие 1. Грантовая поддержка местных инициатив граждан, проживающих в сельской местности, в рамках государственной программы "Развитие сельского хозяйства и регулируемых рынков в Томской области"</t>
  </si>
  <si>
    <t>17</t>
  </si>
  <si>
    <t>18</t>
  </si>
  <si>
    <t>19</t>
  </si>
  <si>
    <t>Показатель задачи 18.
Количество образовательных организаций, в которых проведен капитальный ремонт</t>
  </si>
  <si>
    <t>Количество инициатив граждан, проживающих в сельской местности, реализованных с грантовой поддержкой, ед.</t>
  </si>
  <si>
    <t>Показатель задачи 11. 
Количество совершенных террористических актов и преступлений против участников образовательного процесса</t>
  </si>
  <si>
    <t>Показатель задачи 13.
Количество образовательных организаций Томского района, в которых проводятся работы по реконструкции</t>
  </si>
  <si>
    <t>Показатель задачи 14.
Количество образовательных организаций Томского района, в которых проводится экспертиза проектно-сметной документации</t>
  </si>
  <si>
    <t>Показатель задачи 15.
Количество разработанной проектно-сметной документации</t>
  </si>
  <si>
    <t>Показатель задачи 16.
Количество созданных новых мест</t>
  </si>
  <si>
    <t>Показатель задачи 17.
Количество созданных новых мест в дошкольных общеобразовательных организациях</t>
  </si>
  <si>
    <t>Показатель задачи 19.
Количество инициатив граждан, проживающих в сельской местности, реализованных с грантовой поддержкой</t>
  </si>
  <si>
    <t>80
(прогноз)</t>
  </si>
  <si>
    <t>разница</t>
  </si>
  <si>
    <t>радужный</t>
  </si>
  <si>
    <t>южные</t>
  </si>
  <si>
    <t>северный</t>
  </si>
  <si>
    <t>Наименование муниципальной программы, подпрограммы, основного мероприятия, ведомственной целевой программы</t>
  </si>
  <si>
    <t>Федеральный бюджет, тыс. руб.</t>
  </si>
  <si>
    <t>Областной бюджет, тыс. руб.</t>
  </si>
  <si>
    <t>Местный бюджет, тыс. руб.</t>
  </si>
  <si>
    <t>Внебюджетные источники, тыс. руб.</t>
  </si>
  <si>
    <t>Итого за счет всех источников, тыс. руб.</t>
  </si>
  <si>
    <t>Причины отклонения финансирования</t>
  </si>
  <si>
    <t>Наименование показателя, ед. изм.</t>
  </si>
  <si>
    <t>Значение показателя</t>
  </si>
  <si>
    <t>Причины отклонения фактических значений показателя от запланированных</t>
  </si>
  <si>
    <t>пп</t>
  </si>
  <si>
    <t>План</t>
  </si>
  <si>
    <t>Факт</t>
  </si>
  <si>
    <t>"Развитие образования в Томском районе на 2016-2020 годы"</t>
  </si>
  <si>
    <t xml:space="preserve">Цель МП. 
Повышение качества образования в Томском районе </t>
  </si>
  <si>
    <t>Подпрограмма 1 (ПП1), всего
"Развитие дошкольного, общего и дополнительного образования в Томском районе"</t>
  </si>
  <si>
    <t>Цель ПП1
"Доступное качественное дошкольное, общее и дополнительное образование детей"</t>
  </si>
  <si>
    <t>Задача 1 Подпрограммы 1
"Организация и обеспечение предоставления образовательных услуг по программам общего образования в муниципальных образовательных организациях Томского района для детей до 18 лет"</t>
  </si>
  <si>
    <t>ВЦП "Организация и обеспечение предоставления образовательных услуг по программам общего образования в муниципальных образовательных организациях Томского района для детей до 18 лет"</t>
  </si>
  <si>
    <t>Задача 2 Подпрограммы 1
"Муниципальная система выявления и поддержки одаренных детей"</t>
  </si>
  <si>
    <t>ВЦП "Муниципальная система выявления и поддержки одаренных детей"</t>
  </si>
  <si>
    <t>Задача 3 Подпрограммы 1
"Организация полноценного питания – залог здоровья"</t>
  </si>
  <si>
    <t>ВЦП "Организация полноценного питания – залог здоровья"</t>
  </si>
  <si>
    <t>Задача 4 Подпрограммы 1
"Организация каникулярного отдыха, оздоровления, занятости детей и подростков Томского района"</t>
  </si>
  <si>
    <t>ВЦП "Организация каникулярного отдыха, оздоровления, занятости детей и подростков Томского района"</t>
  </si>
  <si>
    <t>ВЦП "Создание в общеобразовательных организациях условий для инклюзивного образования детей-инвалидов"</t>
  </si>
  <si>
    <t>Основное мероприятие. 
Создание условий для развития дошкольного, общего и дополнительного образования в Томском районе</t>
  </si>
  <si>
    <t>Основное мероприятие
"Обеспечение государственных гарантий реализации прав на получение общедоступного, бесплатного и качественного дошкольного и общего образования, содействие развитию дошкольного и общего образования и форм предоставления услуг по присмотру и уходу за детьми дошкольного возраста"</t>
  </si>
  <si>
    <t>Основное мероприятие
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</si>
  <si>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Уточнение количества получателей</t>
  </si>
  <si>
    <t>Основное мероприятие
"Организация работы по развитию форм жизнеустройства детей-сирот и детей, оставшихся без попечения родителей"</t>
  </si>
  <si>
    <t>Основное мероприятие
"Повышение качества услуг в сфере отдыха и оздоровления детей"</t>
  </si>
  <si>
    <t>Основное мероприятие. 
Частичная оплата стоимости питания отдельных категорий обучающихся в муниципальных общеобразовательных организациях Томского района, за исключением обучающихся с ограниченными возможностями здоровья</t>
  </si>
  <si>
    <t>Основное мероприятие. 
Система патриотического воспитания обучающихся</t>
  </si>
  <si>
    <t>Основное мероприятие. 
Стимулирующие выплаты в муниципальных организациях дополнительного образования</t>
  </si>
  <si>
    <t>Основное мероприятие
"Развитие системы выявления и поддержки детей, проявивших выдающиеся способности"</t>
  </si>
  <si>
    <t>Количество образовательных организаций, развивающих систему выявления и поддержки детей, проявивших выдающиеся способности, ед.</t>
  </si>
  <si>
    <t>Основное мероприятие
Приобретение ведомственного жилья для работников муниципальных образовательных организаций Томского района</t>
  </si>
  <si>
    <t>Подпрограмма 2 (ПП2), всего
"Развитие инфраструктуры дошкольного, общего и  дополнительного образования в Томском районе"</t>
  </si>
  <si>
    <t>Цель ПП2
"Приведение инфраструктуры дошкольного, общего и дополнительного образования в Томском районе в соответствии с основными современными требованиями"</t>
  </si>
  <si>
    <t>ВЦП "Развитие системы дошкольного образования в Томском районе"</t>
  </si>
  <si>
    <t>2.2.1</t>
  </si>
  <si>
    <t>2.3.1</t>
  </si>
  <si>
    <t>ВЦП "Реконструкция и капитальный ремонт образовательных учреждений"</t>
  </si>
  <si>
    <t>ВЦП "Профилактика детского дорожно-транспортного травматизма в Томском районе"</t>
  </si>
  <si>
    <t>ВЦП "Противопожарная безопасность организаций образования Томского района"</t>
  </si>
  <si>
    <t>Основное мероприятие. 
Организация и обеспечение комплекса мер по улучшению состояния инфраструктуры образовательных организаций Томского района</t>
  </si>
  <si>
    <t>Основное мероприятие. 
"Создание дополнительных мест во вновь построенных образовательных организациях, с использованием механизма государственно-частного партнерства"</t>
  </si>
  <si>
    <t>Основное мероприятие. 
"Разработка проектно-сметной документации на строительство газовой котельной и газопровода МБОУ "Лучановская СОШ"</t>
  </si>
  <si>
    <t>Задача 9 подпрограммы 2. Приобретение автобусов для организации подвоза обучающихся в муниципальные образовательные организации Томского района</t>
  </si>
  <si>
    <t>Основное мероприятие. 
"Приобретение автобусов для организации подвоза обучающихся в муниципальные образовательные организации Томского района"</t>
  </si>
  <si>
    <t>Основное мероприятие. 
"Создание в 2016 году условий для поэтапного введения федеральных государственных образовательных стандартов"</t>
  </si>
  <si>
    <t>Основное мероприятие. 
Создание безопасных условий в муниципальных образовательных учреждениях Томского района</t>
  </si>
  <si>
    <t>Основное мероприятие. 
"Создание в общеобразовательных организациях, расположенных в сельской местности, условий для занятий физической культурой и спортом"</t>
  </si>
  <si>
    <t>Основное мероприятие. 
"Разработка и проведение государственной экспертизы проектно-сметной документации на капитальный ремонт кровли МБОУ "Мирненская СОШ"Томского района"</t>
  </si>
  <si>
    <t>Основное мероприятие. 
Разработка проектно-сметной документации</t>
  </si>
  <si>
    <t>Основное мероприятие. 
Создание новых мест в общеобразовательных организациях</t>
  </si>
  <si>
    <t>Подпрограмма 3 (ПП3), всего
"Обеспечивающая подпрограмма"</t>
  </si>
  <si>
    <t>Задача 1 подпрограммы 3.
Содержание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</t>
  </si>
  <si>
    <t>365
(прогноз)</t>
  </si>
  <si>
    <t>200
(прогноз)</t>
  </si>
  <si>
    <t xml:space="preserve"> </t>
  </si>
  <si>
    <t>Задача 19 подпрограммы 2. Грантовая поддержка местных инициатив граждан, проживающих в сельской местности</t>
  </si>
  <si>
    <t>2.19.1</t>
  </si>
  <si>
    <t>15. Приобретение ведомственного жилья для работников муниципальных образовательных организаций Томского района</t>
  </si>
  <si>
    <t>15. Разработка проектно-сметной документации</t>
  </si>
  <si>
    <t>16. Создание новых мест в общеобразовательных организациях</t>
  </si>
  <si>
    <t>17. Создание новых мест в дошкольных учреждениях</t>
  </si>
  <si>
    <t>18. Капитальный ремонт МБОУ "Богашевская СОШ" им.А.И.Федорова" Томского района</t>
  </si>
  <si>
    <t>19. Грантовая поддержка местных инициатив граждан, проживающих в сельской местности</t>
  </si>
  <si>
    <t>ПАСПОРТ МУНИЦИПАЛЬНОЙ ПРОГРАММЫ</t>
  </si>
  <si>
    <t>РЕСУРСНОЕ ОБЕСПЕЧЕНИЕ  МУНИЦИПАЛЬНОЙ ПРОГРАММЫ</t>
  </si>
  <si>
    <t xml:space="preserve">РЕСУРСНОЕ ОБЕСПЕЧЕНИЕ РЕАЛИЗАЦИИ МУНИЦИПАЛЬНОЙ 
ПРОГРАММЫ ЗА СЧЕТ СРЕДСТВ БЮДЖЕТА ТОМСКОГО РАЙОНА ПО ГЛАВНЫМ 
РАСПОРЯДИТЕЛЯМ СРЕДСТВ </t>
  </si>
  <si>
    <r>
      <t xml:space="preserve">ОТЧЕТ ОБ ИСПОЛНЕНИИ МУНИЦИПАЛЬНОЙ ПРОГРАММЫ 
</t>
    </r>
    <r>
      <rPr>
        <u/>
        <sz val="11"/>
        <color theme="1"/>
        <rFont val="Times New Roman"/>
        <family val="1"/>
        <charset val="204"/>
      </rPr>
      <t>"РАЗВИТИЕ ОБРАЗОВАНИЯ В ТОМСКОМ РАЙОНЕ НА 2016-2020 ГОДЫ"</t>
    </r>
    <r>
      <rPr>
        <sz val="11"/>
        <color theme="1"/>
        <rFont val="Times New Roman"/>
        <family val="1"/>
        <charset val="204"/>
      </rPr>
      <t xml:space="preserve">
(наименование муниципальной программы)
ЗА 2017 ГОД
</t>
    </r>
    <r>
      <rPr>
        <u/>
        <sz val="11"/>
        <color theme="1"/>
        <rFont val="Times New Roman"/>
        <family val="1"/>
        <charset val="204"/>
      </rPr>
      <t>УПРАВЛЕНИЕ ОБРАЗОВАНИЯ АДМИНИСТРАЦИИ ТОМСКОГО РАЙОНА</t>
    </r>
    <r>
      <rPr>
        <sz val="11"/>
        <color theme="1"/>
        <rFont val="Times New Roman"/>
        <family val="1"/>
        <charset val="204"/>
      </rPr>
      <t xml:space="preserve">
(Ответственный исполнитель муниципальной программы)</t>
    </r>
  </si>
  <si>
    <t>Количество приобретенного ведомственного жилья, ед.</t>
  </si>
  <si>
    <t>В 2016 году планировалось приобретение 5 автотранспортных средств , в связи с этим на 2017 год в бюджете муниципального образования "Томский район" были заложены бюджетные ассигнования в объеме 5 201 000 (пять миллионов двести одна тысяча) рублей 00 коп. Но в связи с тем, что в 2017 году из областного бюджета было выделено 2 922 200 (два миллиона девятьсот двадцать две тысячи двести) рублей 00 коп. на приобретение 3 автотранспортных средств, в бюджете муниципального образования "Томский район" остались средства в размере 2 276 200 (два миллиона двести семьдесят шесть тысяч двести) рублей 00 коп.</t>
  </si>
  <si>
    <t>МБОУ "Мирненская СОШ" Томского района 20.12.2017 года был объявлен аукцион на разработку ПСД на 2200 т.р. Дата проведения аукциона - 09.01.2018. Данные средства будут оставлены учреждению в 2018 году.
МБОУ "Межениновская СОШ" Томского района было выделено 3000 т.р. на разработку ПСД. 23,6 т.р. будут оплачены в 2018 за экспертизу ПСД. 513,7 т.р. возвращены в бюджет</t>
  </si>
  <si>
    <t>МБОУ "Мирненская СОШ" Томского района 20.12.2017 года был объявлен аукцион на разработку ПСД на 2200 т.р. Дата проведения аукциона - 09.01.2018. Срок разработки проектно-сметной документации - 2018 год</t>
  </si>
  <si>
    <t>2.17</t>
  </si>
  <si>
    <t>Задача 17 подпрограммы 2. Создание новых мест в  дошкольных учреждениях</t>
  </si>
  <si>
    <t>Основное мероприятие. 
Создание новых мест в  дошкольных учреждениях</t>
  </si>
  <si>
    <t xml:space="preserve">Заключен договор с ООО "Сибгеопроект" № 98.СГП17.ИИ от 11.12.2017 на выполнение инженерно-геологических изысканий на объекте: «Реконструкция здания школы, помещений отдельно стоящего здания под агроклассы МБОУ «Богашевская СОШ им. А.И. Федорова» Томского района (634570, Томская область, Томский район, с.Богашево, ул. Киевская, 28)». 
Оплата по договору осуществляется в течение 30 дней с момента подписания акта выполненных работ </t>
  </si>
  <si>
    <t>Окончание работ по договору в 2018 году</t>
  </si>
  <si>
    <t>Корректировка стоимости договоров в связи с уточнением сумм по сметам</t>
  </si>
  <si>
    <t>Уточнение количества получателей. Средства были возвращены в областной бюджет.</t>
  </si>
  <si>
    <t>Уменьшение количества дней  пребывания с 21 до 18 в загородном стационарном оздоровительном лагере</t>
  </si>
  <si>
    <t>Уточнение количества детодней</t>
  </si>
  <si>
    <t>Здание организации дошкольного образования было введено в эксплуатцию в 2015 году, и значение показателя по количеству дополнительно созданных мест равно 145 ед. на период 2016-2020 годы, согласно графику финансирования мероприятия.</t>
  </si>
  <si>
    <t>Доля образовательных организаций, в которых созданы условия для развития дошкольного, общего и дополнительного образования в Томском районе, %</t>
  </si>
  <si>
    <t>от 29.12.2017 №315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</si>
</sst>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11"/>
      <color theme="1"/>
      <name val="Century Gothic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FFFF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1"/>
      <color theme="1"/>
      <name val="Century Gothic"/>
      <family val="2"/>
      <charset val="204"/>
    </font>
    <font>
      <sz val="10"/>
      <name val="Arial"/>
      <family val="2"/>
      <charset val="204"/>
    </font>
    <font>
      <vertAlign val="subscript"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0"/>
      <color theme="1"/>
      <name val="Century Gothic"/>
      <family val="2"/>
      <charset val="204"/>
    </font>
    <font>
      <sz val="9"/>
      <color theme="1"/>
      <name val="Century Gothic"/>
      <family val="2"/>
      <charset val="204"/>
    </font>
    <font>
      <sz val="10"/>
      <color theme="1"/>
      <name val="Calibri"/>
      <family val="2"/>
      <charset val="204"/>
    </font>
    <font>
      <sz val="10.5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FE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30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center" wrapText="1"/>
    </xf>
    <xf numFmtId="164" fontId="12" fillId="2" borderId="0" xfId="0" applyNumberFormat="1" applyFont="1" applyFill="1"/>
    <xf numFmtId="164" fontId="12" fillId="3" borderId="0" xfId="0" applyNumberFormat="1" applyFont="1" applyFill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4" borderId="0" xfId="0" applyFill="1"/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/>
    <xf numFmtId="164" fontId="0" fillId="0" borderId="1" xfId="0" applyNumberFormat="1" applyBorder="1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7" fillId="0" borderId="1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" fontId="0" fillId="0" borderId="0" xfId="0" applyNumberFormat="1"/>
    <xf numFmtId="0" fontId="0" fillId="5" borderId="0" xfId="0" applyFill="1"/>
    <xf numFmtId="0" fontId="19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vertical="center" wrapText="1"/>
    </xf>
    <xf numFmtId="164" fontId="20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vertical="center" wrapText="1"/>
    </xf>
    <xf numFmtId="49" fontId="20" fillId="5" borderId="1" xfId="0" applyNumberFormat="1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164" fontId="19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9" fillId="5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2" fillId="0" borderId="0" xfId="0" applyFont="1" applyAlignment="1">
      <alignment vertical="top" wrapText="1"/>
    </xf>
    <xf numFmtId="0" fontId="19" fillId="5" borderId="1" xfId="0" applyFont="1" applyFill="1" applyBorder="1" applyAlignment="1">
      <alignment horizontal="center" vertical="center" wrapText="1"/>
    </xf>
    <xf numFmtId="165" fontId="20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vertical="center" wrapText="1"/>
    </xf>
    <xf numFmtId="164" fontId="0" fillId="5" borderId="0" xfId="0" applyNumberFormat="1" applyFill="1"/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 vertical="top" wrapText="1"/>
    </xf>
    <xf numFmtId="49" fontId="1" fillId="0" borderId="14" xfId="0" applyNumberFormat="1" applyFont="1" applyBorder="1" applyAlignment="1">
      <alignment horizontal="center" vertical="top" wrapText="1"/>
    </xf>
    <xf numFmtId="49" fontId="1" fillId="0" borderId="15" xfId="0" applyNumberFormat="1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14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0" fontId="12" fillId="3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49" fontId="7" fillId="0" borderId="13" xfId="0" applyNumberFormat="1" applyFont="1" applyFill="1" applyBorder="1" applyAlignment="1">
      <alignment horizontal="center"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49" fontId="7" fillId="0" borderId="1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center" vertical="top" wrapText="1"/>
    </xf>
    <xf numFmtId="49" fontId="1" fillId="0" borderId="13" xfId="0" applyNumberFormat="1" applyFont="1" applyBorder="1" applyAlignment="1">
      <alignment horizontal="left" vertical="top" wrapText="1"/>
    </xf>
    <xf numFmtId="49" fontId="1" fillId="0" borderId="14" xfId="0" applyNumberFormat="1" applyFont="1" applyBorder="1" applyAlignment="1">
      <alignment horizontal="left" vertical="top" wrapText="1"/>
    </xf>
    <xf numFmtId="49" fontId="1" fillId="0" borderId="15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left" vertical="center" wrapText="1"/>
    </xf>
    <xf numFmtId="0" fontId="20" fillId="5" borderId="15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9FFE1"/>
      <color rgb="FFFFFF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5;&#1072;&#1087;&#1080;&#1085;&#1072;/&#1052;&#1055;%20&#1056;&#1072;&#1079;&#1074;&#1080;&#1090;&#1080;&#1077;%20&#1086;&#1073;&#1088;&#1072;&#1079;&#1086;&#1074;&#1072;&#1085;&#1080;&#1103;%20&#1074;%20&#1058;&#1086;&#1084;&#1089;&#1082;&#1086;&#1084;%20&#1088;&#1072;&#1081;&#1086;&#1085;&#1077;/&#1074;&#1085;&#1077;&#1089;&#1077;&#1085;&#1080;&#1077;%20&#1080;&#1079;&#1084;&#1077;&#1085;&#1077;&#1085;&#1080;&#1081;%20&#8470;%209%20&#1086;&#1090;%2005.07.2017%20&#8470;%20149%20(&#1056;&#1077;&#1096;&#1077;&#1085;&#1080;&#1077;%20&#1044;&#1091;&#1084;&#1099;%20&#1084;&#1072;&#1081;)/&#1052;&#1091;&#1085;&#1080;&#1094;&#1080;&#1087;&#1072;&#1083;&#1100;&#1085;&#1072;&#1103;%20&#1087;&#1088;&#1086;&#1075;&#1088;&#1072;&#1084;&#1084;&#1072;%20(&#1086;&#1090;%2005.07.17%20&#8470;%20149)%20&#1084;&#1072;&#1081;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5;&#1072;&#1087;&#1080;&#1085;&#1072;/&#1052;&#1055;%20&#1056;&#1072;&#1079;&#1074;&#1080;&#1090;&#1080;&#1077;%20&#1086;&#1073;&#1088;&#1072;&#1079;&#1086;&#1074;&#1072;&#1085;&#1080;&#1103;%20&#1074;%20&#1058;&#1086;&#1084;&#1089;&#1082;&#1086;&#1084;%20&#1088;&#1072;&#1081;&#1086;&#1085;&#1077;/&#1074;&#1085;&#1077;&#1089;&#1077;&#1085;&#1080;&#1077;%20&#1080;&#1079;&#1084;&#1077;&#1085;&#1077;&#1085;&#1080;&#1081;%20&#8470;%2010%20&#1086;&#1090;%2012.10.2017%20&#8470;%20223%20(&#1056;&#1077;&#1096;&#1077;&#1085;&#1080;&#1077;%20&#1044;&#1091;&#1084;&#1099;%20&#1072;&#1074;&#1075;&#1091;&#1089;&#1090;)/&#1052;&#1091;&#1085;&#1080;&#1094;&#1080;&#1087;&#1072;&#1083;&#1100;&#1085;&#1072;&#1103;%20&#1087;&#1088;&#1086;&#1075;&#1088;&#1072;&#1084;&#1084;&#1072;%20&#1086;&#1090;%2012.10.17%20&#8470;%20223%20(&#1072;&#1074;&#1075;&#1091;&#1089;&#1090;%20&#1076;&#1091;&#1084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МП"/>
      <sheetName val="РО МП"/>
      <sheetName val="РО ГРБС"/>
      <sheetName val="Паспорт ПП1"/>
      <sheetName val="Показатели ПП1"/>
      <sheetName val="РО ПП1"/>
      <sheetName val="Паспорт ПП2"/>
      <sheetName val="Показатели ПП2"/>
      <sheetName val="РО ПП2"/>
      <sheetName val="ПП3"/>
    </sheetNames>
    <sheetDataSet>
      <sheetData sheetId="0"/>
      <sheetData sheetId="1"/>
      <sheetData sheetId="2"/>
      <sheetData sheetId="3"/>
      <sheetData sheetId="4"/>
      <sheetData sheetId="5">
        <row r="49">
          <cell r="H49">
            <v>0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МП"/>
      <sheetName val="РО МП"/>
      <sheetName val="РО ГРБС"/>
      <sheetName val="Паспорт ПП1"/>
      <sheetName val="Показатели ПП1"/>
      <sheetName val="РО ПП1"/>
      <sheetName val="Паспорт ПП2"/>
      <sheetName val="Показатели ПП2"/>
      <sheetName val="РО ПП2"/>
      <sheetName val="ПП3"/>
      <sheetName val="ИСПОЛНЕНИЕ НА 01.11.17"/>
    </sheetNames>
    <sheetDataSet>
      <sheetData sheetId="0"/>
      <sheetData sheetId="1"/>
      <sheetData sheetId="2"/>
      <sheetData sheetId="3"/>
      <sheetData sheetId="4"/>
      <sheetData sheetId="5">
        <row r="63">
          <cell r="E63">
            <v>0</v>
          </cell>
          <cell r="F63">
            <v>0</v>
          </cell>
          <cell r="H63">
            <v>0</v>
          </cell>
        </row>
        <row r="294">
          <cell r="G294">
            <v>1350</v>
          </cell>
        </row>
      </sheetData>
      <sheetData sheetId="6"/>
      <sheetData sheetId="7"/>
      <sheetData sheetId="8">
        <row r="50">
          <cell r="G50">
            <v>23030.2</v>
          </cell>
        </row>
        <row r="81">
          <cell r="F81">
            <v>31786</v>
          </cell>
        </row>
        <row r="107">
          <cell r="F107">
            <v>2922.2</v>
          </cell>
          <cell r="G107">
            <v>5201</v>
          </cell>
        </row>
        <row r="139">
          <cell r="G139">
            <v>4075</v>
          </cell>
        </row>
        <row r="146">
          <cell r="E146">
            <v>1924.4</v>
          </cell>
          <cell r="F146">
            <v>824.7</v>
          </cell>
        </row>
        <row r="159">
          <cell r="G159">
            <v>375.9</v>
          </cell>
        </row>
        <row r="197">
          <cell r="G197">
            <v>5200</v>
          </cell>
        </row>
      </sheetData>
      <sheetData sheetId="9">
        <row r="10">
          <cell r="F10">
            <v>29430.9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M52"/>
  <sheetViews>
    <sheetView view="pageBreakPreview" topLeftCell="A40" zoomScale="90" zoomScaleNormal="100" zoomScaleSheetLayoutView="90" workbookViewId="0">
      <selection activeCell="I4" sqref="I4"/>
    </sheetView>
  </sheetViews>
  <sheetFormatPr defaultRowHeight="16.5" x14ac:dyDescent="0.3"/>
  <cols>
    <col min="1" max="1" width="20.875" customWidth="1"/>
    <col min="2" max="9" width="11.5" customWidth="1"/>
    <col min="10" max="10" width="12" customWidth="1"/>
    <col min="12" max="12" width="10.375" bestFit="1" customWidth="1"/>
  </cols>
  <sheetData>
    <row r="1" spans="1:10" x14ac:dyDescent="0.3">
      <c r="J1" s="46" t="s">
        <v>489</v>
      </c>
    </row>
    <row r="2" spans="1:10" x14ac:dyDescent="0.3">
      <c r="J2" s="46" t="s">
        <v>490</v>
      </c>
    </row>
    <row r="3" spans="1:10" x14ac:dyDescent="0.3">
      <c r="J3" s="46" t="s">
        <v>806</v>
      </c>
    </row>
    <row r="4" spans="1:10" x14ac:dyDescent="0.3">
      <c r="J4" s="46"/>
    </row>
    <row r="5" spans="1:10" x14ac:dyDescent="0.3">
      <c r="E5" s="47" t="s">
        <v>787</v>
      </c>
      <c r="J5" s="46"/>
    </row>
    <row r="6" spans="1:10" x14ac:dyDescent="0.3">
      <c r="E6" s="47" t="s">
        <v>491</v>
      </c>
    </row>
    <row r="7" spans="1:10" x14ac:dyDescent="0.3">
      <c r="E7" s="47"/>
    </row>
    <row r="8" spans="1:10" ht="51" customHeight="1" x14ac:dyDescent="0.3">
      <c r="A8" s="40" t="s">
        <v>0</v>
      </c>
      <c r="B8" s="152" t="s">
        <v>1</v>
      </c>
      <c r="C8" s="152"/>
      <c r="D8" s="152"/>
      <c r="E8" s="152"/>
      <c r="F8" s="152"/>
      <c r="G8" s="152"/>
      <c r="H8" s="152"/>
      <c r="I8" s="152"/>
      <c r="J8" s="152"/>
    </row>
    <row r="9" spans="1:10" ht="64.5" customHeight="1" x14ac:dyDescent="0.3">
      <c r="A9" s="40" t="s">
        <v>2</v>
      </c>
      <c r="B9" s="152" t="s">
        <v>3</v>
      </c>
      <c r="C9" s="152"/>
      <c r="D9" s="152"/>
      <c r="E9" s="152"/>
      <c r="F9" s="152"/>
      <c r="G9" s="152"/>
      <c r="H9" s="152"/>
      <c r="I9" s="152"/>
      <c r="J9" s="152"/>
    </row>
    <row r="10" spans="1:10" ht="51" customHeight="1" x14ac:dyDescent="0.3">
      <c r="A10" s="40" t="s">
        <v>4</v>
      </c>
      <c r="B10" s="152" t="s">
        <v>5</v>
      </c>
      <c r="C10" s="152"/>
      <c r="D10" s="152"/>
      <c r="E10" s="152"/>
      <c r="F10" s="152"/>
      <c r="G10" s="152"/>
      <c r="H10" s="152"/>
      <c r="I10" s="152"/>
      <c r="J10" s="152"/>
    </row>
    <row r="11" spans="1:10" ht="51" customHeight="1" x14ac:dyDescent="0.3">
      <c r="A11" s="40" t="s">
        <v>6</v>
      </c>
      <c r="B11" s="152" t="s">
        <v>44</v>
      </c>
      <c r="C11" s="152"/>
      <c r="D11" s="152"/>
      <c r="E11" s="152"/>
      <c r="F11" s="152"/>
      <c r="G11" s="152"/>
      <c r="H11" s="152"/>
      <c r="I11" s="152"/>
      <c r="J11" s="152"/>
    </row>
    <row r="12" spans="1:10" ht="133.5" customHeight="1" x14ac:dyDescent="0.3">
      <c r="A12" s="40" t="s">
        <v>8</v>
      </c>
      <c r="B12" s="152" t="s">
        <v>9</v>
      </c>
      <c r="C12" s="152"/>
      <c r="D12" s="152"/>
      <c r="E12" s="152"/>
      <c r="F12" s="152"/>
      <c r="G12" s="152"/>
      <c r="H12" s="152"/>
      <c r="I12" s="152"/>
      <c r="J12" s="152"/>
    </row>
    <row r="13" spans="1:10" ht="36" customHeight="1" x14ac:dyDescent="0.3">
      <c r="A13" s="40" t="s">
        <v>10</v>
      </c>
      <c r="B13" s="152" t="s">
        <v>11</v>
      </c>
      <c r="C13" s="152"/>
      <c r="D13" s="152"/>
      <c r="E13" s="152"/>
      <c r="F13" s="152"/>
      <c r="G13" s="152"/>
      <c r="H13" s="152"/>
      <c r="I13" s="152"/>
      <c r="J13" s="152"/>
    </row>
    <row r="14" spans="1:10" ht="16.5" customHeight="1" x14ac:dyDescent="0.3">
      <c r="A14" s="152" t="s">
        <v>12</v>
      </c>
      <c r="B14" s="153" t="s">
        <v>13</v>
      </c>
      <c r="C14" s="153"/>
      <c r="D14" s="153"/>
      <c r="E14" s="41" t="s">
        <v>14</v>
      </c>
      <c r="F14" s="41" t="s">
        <v>15</v>
      </c>
      <c r="G14" s="41" t="s">
        <v>16</v>
      </c>
      <c r="H14" s="41" t="s">
        <v>17</v>
      </c>
      <c r="I14" s="41" t="s">
        <v>18</v>
      </c>
      <c r="J14" s="41" t="s">
        <v>19</v>
      </c>
    </row>
    <row r="15" spans="1:10" ht="98.25" customHeight="1" x14ac:dyDescent="0.3">
      <c r="A15" s="152"/>
      <c r="B15" s="154" t="s">
        <v>20</v>
      </c>
      <c r="C15" s="154"/>
      <c r="D15" s="154"/>
      <c r="E15" s="41">
        <v>1.94</v>
      </c>
      <c r="F15" s="41">
        <v>0</v>
      </c>
      <c r="G15" s="41" t="s">
        <v>45</v>
      </c>
      <c r="H15" s="41" t="s">
        <v>46</v>
      </c>
      <c r="I15" s="41" t="s">
        <v>46</v>
      </c>
      <c r="J15" s="41" t="s">
        <v>46</v>
      </c>
    </row>
    <row r="16" spans="1:10" ht="81.75" customHeight="1" x14ac:dyDescent="0.3">
      <c r="A16" s="152"/>
      <c r="B16" s="154" t="s">
        <v>21</v>
      </c>
      <c r="C16" s="154"/>
      <c r="D16" s="154"/>
      <c r="E16" s="41">
        <v>80</v>
      </c>
      <c r="F16" s="41">
        <v>100</v>
      </c>
      <c r="G16" s="41" t="s">
        <v>47</v>
      </c>
      <c r="H16" s="41" t="s">
        <v>48</v>
      </c>
      <c r="I16" s="41" t="s">
        <v>48</v>
      </c>
      <c r="J16" s="41" t="s">
        <v>48</v>
      </c>
    </row>
    <row r="17" spans="1:10" ht="30.75" customHeight="1" x14ac:dyDescent="0.3">
      <c r="A17" s="154" t="s">
        <v>22</v>
      </c>
      <c r="B17" s="154" t="s">
        <v>23</v>
      </c>
      <c r="C17" s="154"/>
      <c r="D17" s="154"/>
      <c r="E17" s="154"/>
      <c r="F17" s="154"/>
      <c r="G17" s="154"/>
      <c r="H17" s="154"/>
      <c r="I17" s="154"/>
      <c r="J17" s="154"/>
    </row>
    <row r="18" spans="1:10" ht="36.75" customHeight="1" x14ac:dyDescent="0.3">
      <c r="A18" s="154"/>
      <c r="B18" s="154" t="s">
        <v>24</v>
      </c>
      <c r="C18" s="154"/>
      <c r="D18" s="154"/>
      <c r="E18" s="154"/>
      <c r="F18" s="154"/>
      <c r="G18" s="154"/>
      <c r="H18" s="154"/>
      <c r="I18" s="154"/>
      <c r="J18" s="154"/>
    </row>
    <row r="19" spans="1:10" x14ac:dyDescent="0.3">
      <c r="A19" s="154" t="s">
        <v>25</v>
      </c>
      <c r="B19" s="153" t="s">
        <v>26</v>
      </c>
      <c r="C19" s="153"/>
      <c r="D19" s="153"/>
      <c r="E19" s="41" t="s">
        <v>14</v>
      </c>
      <c r="F19" s="41" t="s">
        <v>15</v>
      </c>
      <c r="G19" s="41" t="s">
        <v>16</v>
      </c>
      <c r="H19" s="41" t="s">
        <v>17</v>
      </c>
      <c r="I19" s="41" t="s">
        <v>18</v>
      </c>
      <c r="J19" s="41" t="s">
        <v>19</v>
      </c>
    </row>
    <row r="20" spans="1:10" ht="23.25" customHeight="1" x14ac:dyDescent="0.3">
      <c r="A20" s="154"/>
      <c r="B20" s="154" t="s">
        <v>23</v>
      </c>
      <c r="C20" s="154"/>
      <c r="D20" s="154"/>
      <c r="E20" s="154"/>
      <c r="F20" s="154"/>
      <c r="G20" s="154"/>
      <c r="H20" s="154"/>
      <c r="I20" s="154"/>
      <c r="J20" s="154"/>
    </row>
    <row r="21" spans="1:10" ht="87.75" customHeight="1" x14ac:dyDescent="0.3">
      <c r="A21" s="154"/>
      <c r="B21" s="154" t="s">
        <v>49</v>
      </c>
      <c r="C21" s="154"/>
      <c r="D21" s="154"/>
      <c r="E21" s="41">
        <v>76</v>
      </c>
      <c r="F21" s="41">
        <v>98.1</v>
      </c>
      <c r="G21" s="41" t="s">
        <v>50</v>
      </c>
      <c r="H21" s="41" t="s">
        <v>51</v>
      </c>
      <c r="I21" s="41" t="s">
        <v>52</v>
      </c>
      <c r="J21" s="41" t="s">
        <v>52</v>
      </c>
    </row>
    <row r="22" spans="1:10" ht="38.25" customHeight="1" x14ac:dyDescent="0.3">
      <c r="A22" s="154"/>
      <c r="B22" s="155" t="s">
        <v>24</v>
      </c>
      <c r="C22" s="155"/>
      <c r="D22" s="155"/>
      <c r="E22" s="155"/>
      <c r="F22" s="155"/>
      <c r="G22" s="155"/>
      <c r="H22" s="155"/>
      <c r="I22" s="155"/>
      <c r="J22" s="155"/>
    </row>
    <row r="23" spans="1:10" ht="68.25" customHeight="1" x14ac:dyDescent="0.3">
      <c r="A23" s="154"/>
      <c r="B23" s="154" t="s">
        <v>53</v>
      </c>
      <c r="C23" s="154"/>
      <c r="D23" s="154"/>
      <c r="E23" s="41">
        <v>100</v>
      </c>
      <c r="F23" s="41">
        <v>100</v>
      </c>
      <c r="G23" s="41" t="s">
        <v>54</v>
      </c>
      <c r="H23" s="41" t="s">
        <v>54</v>
      </c>
      <c r="I23" s="41" t="s">
        <v>54</v>
      </c>
      <c r="J23" s="41" t="s">
        <v>54</v>
      </c>
    </row>
    <row r="24" spans="1:10" ht="39.75" customHeight="1" x14ac:dyDescent="0.3">
      <c r="A24" s="154" t="s">
        <v>28</v>
      </c>
      <c r="B24" s="154" t="s">
        <v>29</v>
      </c>
      <c r="C24" s="154"/>
      <c r="D24" s="154"/>
      <c r="E24" s="154"/>
      <c r="F24" s="154"/>
      <c r="G24" s="154"/>
      <c r="H24" s="154"/>
      <c r="I24" s="154"/>
      <c r="J24" s="154"/>
    </row>
    <row r="25" spans="1:10" ht="39.75" customHeight="1" x14ac:dyDescent="0.3">
      <c r="A25" s="154"/>
      <c r="B25" s="154" t="s">
        <v>30</v>
      </c>
      <c r="C25" s="154"/>
      <c r="D25" s="154"/>
      <c r="E25" s="154"/>
      <c r="F25" s="154"/>
      <c r="G25" s="154"/>
      <c r="H25" s="154"/>
      <c r="I25" s="154"/>
      <c r="J25" s="154"/>
    </row>
    <row r="26" spans="1:10" ht="24.75" customHeight="1" x14ac:dyDescent="0.3">
      <c r="A26" s="154"/>
      <c r="B26" s="154" t="s">
        <v>31</v>
      </c>
      <c r="C26" s="154"/>
      <c r="D26" s="154"/>
      <c r="E26" s="154"/>
      <c r="F26" s="154"/>
      <c r="G26" s="154"/>
      <c r="H26" s="154"/>
      <c r="I26" s="154"/>
      <c r="J26" s="154"/>
    </row>
    <row r="27" spans="1:10" ht="30.75" customHeight="1" x14ac:dyDescent="0.3">
      <c r="A27" s="162" t="s">
        <v>32</v>
      </c>
      <c r="B27" s="164" t="s">
        <v>153</v>
      </c>
      <c r="C27" s="165"/>
      <c r="D27" s="165"/>
      <c r="E27" s="165"/>
      <c r="F27" s="165"/>
      <c r="G27" s="165"/>
      <c r="H27" s="165"/>
      <c r="I27" s="165"/>
      <c r="J27" s="166"/>
    </row>
    <row r="28" spans="1:10" ht="19.5" customHeight="1" x14ac:dyDescent="0.3">
      <c r="A28" s="162"/>
      <c r="B28" s="167" t="s">
        <v>154</v>
      </c>
      <c r="C28" s="168"/>
      <c r="D28" s="168"/>
      <c r="E28" s="168"/>
      <c r="F28" s="168"/>
      <c r="G28" s="168"/>
      <c r="H28" s="168"/>
      <c r="I28" s="168"/>
      <c r="J28" s="169"/>
    </row>
    <row r="29" spans="1:10" ht="19.5" customHeight="1" x14ac:dyDescent="0.3">
      <c r="A29" s="162"/>
      <c r="B29" s="167" t="s">
        <v>155</v>
      </c>
      <c r="C29" s="168"/>
      <c r="D29" s="168"/>
      <c r="E29" s="168"/>
      <c r="F29" s="168"/>
      <c r="G29" s="168"/>
      <c r="H29" s="168"/>
      <c r="I29" s="168"/>
      <c r="J29" s="169"/>
    </row>
    <row r="30" spans="1:10" ht="19.5" customHeight="1" x14ac:dyDescent="0.3">
      <c r="A30" s="162"/>
      <c r="B30" s="167" t="s">
        <v>156</v>
      </c>
      <c r="C30" s="168"/>
      <c r="D30" s="168"/>
      <c r="E30" s="168"/>
      <c r="F30" s="168"/>
      <c r="G30" s="168"/>
      <c r="H30" s="168"/>
      <c r="I30" s="168"/>
      <c r="J30" s="169"/>
    </row>
    <row r="31" spans="1:10" ht="19.5" customHeight="1" x14ac:dyDescent="0.3">
      <c r="A31" s="162"/>
      <c r="B31" s="167" t="s">
        <v>157</v>
      </c>
      <c r="C31" s="168"/>
      <c r="D31" s="168"/>
      <c r="E31" s="168"/>
      <c r="F31" s="168"/>
      <c r="G31" s="168"/>
      <c r="H31" s="168"/>
      <c r="I31" s="168"/>
      <c r="J31" s="169"/>
    </row>
    <row r="32" spans="1:10" ht="19.5" customHeight="1" x14ac:dyDescent="0.3">
      <c r="A32" s="162"/>
      <c r="B32" s="167" t="s">
        <v>158</v>
      </c>
      <c r="C32" s="168"/>
      <c r="D32" s="168"/>
      <c r="E32" s="168"/>
      <c r="F32" s="168"/>
      <c r="G32" s="168"/>
      <c r="H32" s="168"/>
      <c r="I32" s="168"/>
      <c r="J32" s="169"/>
    </row>
    <row r="33" spans="1:13" ht="19.5" customHeight="1" x14ac:dyDescent="0.3">
      <c r="A33" s="162"/>
      <c r="B33" s="167" t="s">
        <v>159</v>
      </c>
      <c r="C33" s="168"/>
      <c r="D33" s="168"/>
      <c r="E33" s="168"/>
      <c r="F33" s="168"/>
      <c r="G33" s="168"/>
      <c r="H33" s="168"/>
      <c r="I33" s="168"/>
      <c r="J33" s="169"/>
    </row>
    <row r="34" spans="1:13" ht="19.5" customHeight="1" x14ac:dyDescent="0.3">
      <c r="A34" s="162"/>
      <c r="B34" s="167" t="s">
        <v>160</v>
      </c>
      <c r="C34" s="168"/>
      <c r="D34" s="168"/>
      <c r="E34" s="168"/>
      <c r="F34" s="168"/>
      <c r="G34" s="168"/>
      <c r="H34" s="168"/>
      <c r="I34" s="168"/>
      <c r="J34" s="169"/>
    </row>
    <row r="35" spans="1:13" ht="19.5" customHeight="1" x14ac:dyDescent="0.3">
      <c r="A35" s="162"/>
      <c r="B35" s="167" t="s">
        <v>161</v>
      </c>
      <c r="C35" s="168"/>
      <c r="D35" s="168"/>
      <c r="E35" s="168"/>
      <c r="F35" s="168"/>
      <c r="G35" s="168"/>
      <c r="H35" s="168"/>
      <c r="I35" s="168"/>
      <c r="J35" s="169"/>
    </row>
    <row r="36" spans="1:13" ht="19.5" customHeight="1" x14ac:dyDescent="0.3">
      <c r="A36" s="163"/>
      <c r="B36" s="156" t="s">
        <v>162</v>
      </c>
      <c r="C36" s="157"/>
      <c r="D36" s="157"/>
      <c r="E36" s="157"/>
      <c r="F36" s="157"/>
      <c r="G36" s="157"/>
      <c r="H36" s="157"/>
      <c r="I36" s="157"/>
      <c r="J36" s="158"/>
    </row>
    <row r="37" spans="1:13" ht="55.5" customHeight="1" x14ac:dyDescent="0.3">
      <c r="A37" s="6" t="s">
        <v>33</v>
      </c>
      <c r="B37" s="159" t="s">
        <v>34</v>
      </c>
      <c r="C37" s="160"/>
      <c r="D37" s="160"/>
      <c r="E37" s="160"/>
      <c r="F37" s="160"/>
      <c r="G37" s="160"/>
      <c r="H37" s="160"/>
      <c r="I37" s="160"/>
      <c r="J37" s="161"/>
    </row>
    <row r="38" spans="1:13" ht="22.5" customHeight="1" x14ac:dyDescent="0.3">
      <c r="A38" s="154" t="s">
        <v>35</v>
      </c>
      <c r="B38" s="153" t="s">
        <v>36</v>
      </c>
      <c r="C38" s="153"/>
      <c r="D38" s="153"/>
      <c r="E38" s="41" t="s">
        <v>37</v>
      </c>
      <c r="F38" s="41" t="s">
        <v>15</v>
      </c>
      <c r="G38" s="41" t="s">
        <v>16</v>
      </c>
      <c r="H38" s="41" t="s">
        <v>17</v>
      </c>
      <c r="I38" s="41" t="s">
        <v>18</v>
      </c>
      <c r="J38" s="41" t="s">
        <v>19</v>
      </c>
      <c r="L38" s="95"/>
    </row>
    <row r="39" spans="1:13" ht="24.75" customHeight="1" x14ac:dyDescent="0.3">
      <c r="A39" s="154"/>
      <c r="B39" s="154" t="s">
        <v>39</v>
      </c>
      <c r="C39" s="154"/>
      <c r="D39" s="154"/>
      <c r="E39" s="25">
        <f>SUM(F39:J39)</f>
        <v>6634.2000000000007</v>
      </c>
      <c r="F39" s="25">
        <f>'РО МП'!$E31</f>
        <v>4709.8</v>
      </c>
      <c r="G39" s="25">
        <f>'РО МП'!$E32</f>
        <v>1924.4</v>
      </c>
      <c r="H39" s="25">
        <f>'РО МП'!$E33</f>
        <v>0</v>
      </c>
      <c r="I39" s="25">
        <f>'РО МП'!$E34</f>
        <v>0</v>
      </c>
      <c r="J39" s="25">
        <f>'РО МП'!$E35</f>
        <v>0</v>
      </c>
      <c r="L39" s="53"/>
    </row>
    <row r="40" spans="1:13" ht="24.75" customHeight="1" x14ac:dyDescent="0.3">
      <c r="A40" s="154"/>
      <c r="B40" s="154" t="s">
        <v>40</v>
      </c>
      <c r="C40" s="154"/>
      <c r="D40" s="154"/>
      <c r="E40" s="25">
        <f t="shared" ref="E40:E42" si="0">SUM(F40:J40)</f>
        <v>4465972.7836000007</v>
      </c>
      <c r="F40" s="25">
        <f>'РО МП'!$F31</f>
        <v>867713.02</v>
      </c>
      <c r="G40" s="25">
        <f>'РО МП'!$F32</f>
        <v>1155089.5635999998</v>
      </c>
      <c r="H40" s="25">
        <f>'РО МП'!$F33</f>
        <v>890436.40000000014</v>
      </c>
      <c r="I40" s="25">
        <f>'РО МП'!$F34</f>
        <v>784091.70000000019</v>
      </c>
      <c r="J40" s="25">
        <f>'РО МП'!$F35</f>
        <v>768642.10000000021</v>
      </c>
      <c r="L40" s="53"/>
    </row>
    <row r="41" spans="1:13" ht="24.75" customHeight="1" x14ac:dyDescent="0.3">
      <c r="A41" s="154"/>
      <c r="B41" s="154" t="s">
        <v>41</v>
      </c>
      <c r="C41" s="154"/>
      <c r="D41" s="154"/>
      <c r="E41" s="25">
        <f t="shared" si="0"/>
        <v>1452405.6606000001</v>
      </c>
      <c r="F41" s="25">
        <f>'РО МП'!$G31</f>
        <v>283543.90000000002</v>
      </c>
      <c r="G41" s="25">
        <f>'РО МП'!$G32</f>
        <v>310216.1606</v>
      </c>
      <c r="H41" s="25">
        <f>'РО МП'!$G33</f>
        <v>305595.10000000003</v>
      </c>
      <c r="I41" s="25">
        <f>'РО МП'!$G34</f>
        <v>275584.8</v>
      </c>
      <c r="J41" s="25">
        <f>'РО МП'!$G35</f>
        <v>277465.7</v>
      </c>
      <c r="K41" s="53">
        <f>H41-286005.9</f>
        <v>19589.200000000012</v>
      </c>
      <c r="L41" s="53">
        <f>I41-275683.5</f>
        <v>-98.700000000011642</v>
      </c>
      <c r="M41" s="53">
        <f>J41-277564.4</f>
        <v>-98.700000000011642</v>
      </c>
    </row>
    <row r="42" spans="1:13" ht="35.25" customHeight="1" x14ac:dyDescent="0.3">
      <c r="A42" s="154"/>
      <c r="B42" s="154" t="s">
        <v>42</v>
      </c>
      <c r="C42" s="154"/>
      <c r="D42" s="154"/>
      <c r="E42" s="25">
        <f t="shared" si="0"/>
        <v>0</v>
      </c>
      <c r="F42" s="25">
        <f>'РО МП'!$I31</f>
        <v>0</v>
      </c>
      <c r="G42" s="25">
        <f>'РО МП'!$I32</f>
        <v>0</v>
      </c>
      <c r="H42" s="25">
        <f>'РО МП'!$I33</f>
        <v>0</v>
      </c>
      <c r="I42" s="25">
        <f>'РО МП'!$I34</f>
        <v>0</v>
      </c>
      <c r="J42" s="25">
        <f>'РО МП'!$I35</f>
        <v>0</v>
      </c>
      <c r="L42" s="53"/>
    </row>
    <row r="43" spans="1:13" ht="24.75" customHeight="1" x14ac:dyDescent="0.3">
      <c r="A43" s="154"/>
      <c r="B43" s="154" t="s">
        <v>43</v>
      </c>
      <c r="C43" s="154"/>
      <c r="D43" s="154"/>
      <c r="E43" s="25">
        <f>SUM(E39:E42)</f>
        <v>5925012.6442000009</v>
      </c>
      <c r="F43" s="25">
        <f>SUM(F39:F42)</f>
        <v>1155966.7200000002</v>
      </c>
      <c r="G43" s="25">
        <f t="shared" ref="G43:J43" si="1">SUM(G39:G42)</f>
        <v>1467230.1241999997</v>
      </c>
      <c r="H43" s="25">
        <f t="shared" si="1"/>
        <v>1196031.5000000002</v>
      </c>
      <c r="I43" s="25">
        <f t="shared" si="1"/>
        <v>1059676.5000000002</v>
      </c>
      <c r="J43" s="25">
        <f t="shared" si="1"/>
        <v>1046107.8000000003</v>
      </c>
    </row>
    <row r="45" spans="1:13" x14ac:dyDescent="0.3">
      <c r="G45" s="53"/>
    </row>
    <row r="46" spans="1:13" x14ac:dyDescent="0.3">
      <c r="G46" s="121">
        <f>1194043593.1/1000</f>
        <v>1194043.5930999999</v>
      </c>
    </row>
    <row r="47" spans="1:13" x14ac:dyDescent="0.3">
      <c r="F47" t="s">
        <v>713</v>
      </c>
      <c r="G47" s="121">
        <f>G43-G46</f>
        <v>273186.53109999979</v>
      </c>
    </row>
    <row r="48" spans="1:13" x14ac:dyDescent="0.3">
      <c r="F48" t="s">
        <v>714</v>
      </c>
      <c r="G48">
        <v>31786</v>
      </c>
    </row>
    <row r="49" spans="6:7" x14ac:dyDescent="0.3">
      <c r="F49" t="s">
        <v>715</v>
      </c>
      <c r="G49">
        <v>176936.1</v>
      </c>
    </row>
    <row r="50" spans="6:7" x14ac:dyDescent="0.3">
      <c r="F50" t="s">
        <v>716</v>
      </c>
      <c r="G50">
        <v>64464.4</v>
      </c>
    </row>
    <row r="52" spans="6:7" x14ac:dyDescent="0.3">
      <c r="G52" s="121">
        <f>G47-G48-G49-G50</f>
        <v>3.1099999781872611E-2</v>
      </c>
    </row>
  </sheetData>
  <mergeCells count="42">
    <mergeCell ref="B38:D38"/>
    <mergeCell ref="B39:D39"/>
    <mergeCell ref="B31:J31"/>
    <mergeCell ref="B32:J32"/>
    <mergeCell ref="B33:J33"/>
    <mergeCell ref="B34:J34"/>
    <mergeCell ref="B35:J35"/>
    <mergeCell ref="B43:D43"/>
    <mergeCell ref="B42:D42"/>
    <mergeCell ref="B41:D41"/>
    <mergeCell ref="A24:A26"/>
    <mergeCell ref="B24:J24"/>
    <mergeCell ref="B25:J25"/>
    <mergeCell ref="B26:J26"/>
    <mergeCell ref="B40:D40"/>
    <mergeCell ref="B36:J36"/>
    <mergeCell ref="B37:J37"/>
    <mergeCell ref="A38:A43"/>
    <mergeCell ref="A27:A36"/>
    <mergeCell ref="B27:J27"/>
    <mergeCell ref="B28:J28"/>
    <mergeCell ref="B29:J29"/>
    <mergeCell ref="B30:J30"/>
    <mergeCell ref="A17:A18"/>
    <mergeCell ref="B17:J17"/>
    <mergeCell ref="B18:J18"/>
    <mergeCell ref="A19:A23"/>
    <mergeCell ref="B20:J20"/>
    <mergeCell ref="B19:D19"/>
    <mergeCell ref="B21:D21"/>
    <mergeCell ref="B23:D23"/>
    <mergeCell ref="B22:J22"/>
    <mergeCell ref="B12:J12"/>
    <mergeCell ref="B13:J13"/>
    <mergeCell ref="A14:A16"/>
    <mergeCell ref="B14:D14"/>
    <mergeCell ref="B8:J8"/>
    <mergeCell ref="B9:J9"/>
    <mergeCell ref="B10:J10"/>
    <mergeCell ref="B11:J11"/>
    <mergeCell ref="B15:D15"/>
    <mergeCell ref="B16:D16"/>
  </mergeCells>
  <printOptions horizontalCentered="1"/>
  <pageMargins left="0.17" right="0.17" top="0.43307086614173229" bottom="0.43307086614173229" header="0.31496062992125984" footer="0.31496062992125984"/>
  <pageSetup paperSize="9" scale="73" fitToHeight="0" orientation="portrait" r:id="rId1"/>
  <rowBreaks count="1" manualBreakCount="1">
    <brk id="3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I11"/>
  <sheetViews>
    <sheetView view="pageBreakPreview" zoomScaleNormal="80" zoomScaleSheetLayoutView="100" workbookViewId="0">
      <selection activeCell="I3" sqref="I3"/>
    </sheetView>
  </sheetViews>
  <sheetFormatPr defaultRowHeight="16.5" x14ac:dyDescent="0.3"/>
  <cols>
    <col min="1" max="1" width="5.25" customWidth="1"/>
    <col min="2" max="2" width="29.875" customWidth="1"/>
    <col min="3" max="3" width="23.625" customWidth="1"/>
    <col min="4" max="9" width="10.875" customWidth="1"/>
  </cols>
  <sheetData>
    <row r="1" spans="1:9" x14ac:dyDescent="0.3">
      <c r="I1" s="46" t="s">
        <v>503</v>
      </c>
    </row>
    <row r="2" spans="1:9" x14ac:dyDescent="0.3">
      <c r="I2" s="46" t="s">
        <v>490</v>
      </c>
    </row>
    <row r="3" spans="1:9" x14ac:dyDescent="0.3">
      <c r="I3" s="46" t="s">
        <v>806</v>
      </c>
    </row>
    <row r="5" spans="1:9" x14ac:dyDescent="0.3">
      <c r="A5" s="201" t="s">
        <v>504</v>
      </c>
      <c r="B5" s="201"/>
      <c r="C5" s="201"/>
      <c r="D5" s="201"/>
      <c r="E5" s="201"/>
      <c r="F5" s="201"/>
      <c r="G5" s="201"/>
      <c r="H5" s="201"/>
      <c r="I5" s="201"/>
    </row>
    <row r="6" spans="1:9" x14ac:dyDescent="0.3">
      <c r="A6" s="201"/>
      <c r="B6" s="201"/>
      <c r="C6" s="201"/>
      <c r="D6" s="201"/>
      <c r="E6" s="201"/>
      <c r="F6" s="201"/>
      <c r="G6" s="201"/>
      <c r="H6" s="201"/>
      <c r="I6" s="201"/>
    </row>
    <row r="8" spans="1:9" ht="120" customHeight="1" x14ac:dyDescent="0.3">
      <c r="A8" s="23" t="s">
        <v>55</v>
      </c>
      <c r="B8" s="23" t="s">
        <v>481</v>
      </c>
      <c r="C8" s="23" t="s">
        <v>482</v>
      </c>
      <c r="D8" s="23" t="s">
        <v>37</v>
      </c>
      <c r="E8" s="44" t="s">
        <v>15</v>
      </c>
      <c r="F8" s="23" t="s">
        <v>16</v>
      </c>
      <c r="G8" s="23" t="s">
        <v>17</v>
      </c>
      <c r="H8" s="23" t="s">
        <v>18</v>
      </c>
      <c r="I8" s="23" t="s">
        <v>19</v>
      </c>
    </row>
    <row r="9" spans="1:9" ht="39" customHeight="1" x14ac:dyDescent="0.3">
      <c r="A9" s="243">
        <v>1</v>
      </c>
      <c r="B9" s="287" t="s">
        <v>486</v>
      </c>
      <c r="C9" s="234" t="s">
        <v>483</v>
      </c>
      <c r="D9" s="234"/>
      <c r="E9" s="234"/>
      <c r="F9" s="234"/>
      <c r="G9" s="234"/>
      <c r="H9" s="234"/>
      <c r="I9" s="234"/>
    </row>
    <row r="10" spans="1:9" ht="39" customHeight="1" x14ac:dyDescent="0.3">
      <c r="A10" s="243"/>
      <c r="B10" s="288"/>
      <c r="C10" s="24" t="s">
        <v>484</v>
      </c>
      <c r="D10" s="25">
        <f>SUM(E10:I10)</f>
        <v>161610.29999999999</v>
      </c>
      <c r="E10" s="25">
        <v>29570.2</v>
      </c>
      <c r="F10" s="25">
        <f>30030.9-600</f>
        <v>29430.9</v>
      </c>
      <c r="G10" s="25">
        <v>34210.400000000001</v>
      </c>
      <c r="H10" s="25">
        <v>34199.4</v>
      </c>
      <c r="I10" s="25">
        <v>34199.4</v>
      </c>
    </row>
    <row r="11" spans="1:9" ht="38.25" customHeight="1" x14ac:dyDescent="0.3">
      <c r="A11" s="234" t="s">
        <v>485</v>
      </c>
      <c r="B11" s="234"/>
      <c r="C11" s="234"/>
      <c r="D11" s="25">
        <f>SUM(E11:I11)</f>
        <v>161610.29999999999</v>
      </c>
      <c r="E11" s="25">
        <f t="shared" ref="E11:H11" si="0">E10</f>
        <v>29570.2</v>
      </c>
      <c r="F11" s="25">
        <f t="shared" si="0"/>
        <v>29430.9</v>
      </c>
      <c r="G11" s="25">
        <f t="shared" si="0"/>
        <v>34210.400000000001</v>
      </c>
      <c r="H11" s="25">
        <f t="shared" si="0"/>
        <v>34199.4</v>
      </c>
      <c r="I11" s="25">
        <f>I10</f>
        <v>34199.4</v>
      </c>
    </row>
  </sheetData>
  <mergeCells count="5">
    <mergeCell ref="A9:A10"/>
    <mergeCell ref="C9:I9"/>
    <mergeCell ref="A11:C11"/>
    <mergeCell ref="B9:B10"/>
    <mergeCell ref="A5:I6"/>
  </mergeCells>
  <pageMargins left="0.18" right="0.17" top="0.43307086614173229" bottom="0.43307086614173229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4.9989318521683403E-2"/>
    <outlinePr summaryBelow="0" summaryRight="0"/>
    <pageSetUpPr fitToPage="1"/>
  </sheetPr>
  <dimension ref="A2:Q80"/>
  <sheetViews>
    <sheetView tabSelected="1" view="pageBreakPreview" topLeftCell="C1" zoomScale="82" zoomScaleNormal="70" zoomScaleSheetLayoutView="82" workbookViewId="0">
      <pane ySplit="5" topLeftCell="A6" activePane="bottomLeft" state="frozen"/>
      <selection pane="bottomLeft" activeCell="B7" sqref="B7"/>
    </sheetView>
  </sheetViews>
  <sheetFormatPr defaultRowHeight="16.5" outlineLevelRow="1" x14ac:dyDescent="0.3"/>
  <cols>
    <col min="1" max="1" width="5.875" style="122" customWidth="1"/>
    <col min="2" max="2" width="48.625" style="122" customWidth="1"/>
    <col min="3" max="12" width="10.5" style="122" customWidth="1"/>
    <col min="13" max="13" width="26.875" style="122" customWidth="1"/>
    <col min="14" max="14" width="33.875" style="122" customWidth="1"/>
    <col min="15" max="16" width="10.875" style="122" customWidth="1"/>
    <col min="17" max="17" width="20.875" style="122" customWidth="1"/>
    <col min="18" max="16384" width="9" style="122"/>
  </cols>
  <sheetData>
    <row r="2" spans="1:17" ht="97.5" customHeight="1" x14ac:dyDescent="0.3">
      <c r="B2" s="297" t="s">
        <v>790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</row>
    <row r="4" spans="1:17" ht="96" customHeight="1" x14ac:dyDescent="0.3">
      <c r="A4" s="123" t="s">
        <v>488</v>
      </c>
      <c r="B4" s="298" t="s">
        <v>717</v>
      </c>
      <c r="C4" s="298" t="s">
        <v>718</v>
      </c>
      <c r="D4" s="298"/>
      <c r="E4" s="298" t="s">
        <v>719</v>
      </c>
      <c r="F4" s="298"/>
      <c r="G4" s="298" t="s">
        <v>720</v>
      </c>
      <c r="H4" s="298"/>
      <c r="I4" s="298" t="s">
        <v>721</v>
      </c>
      <c r="J4" s="298"/>
      <c r="K4" s="298" t="s">
        <v>722</v>
      </c>
      <c r="L4" s="298"/>
      <c r="M4" s="298" t="s">
        <v>723</v>
      </c>
      <c r="N4" s="298" t="s">
        <v>724</v>
      </c>
      <c r="O4" s="298" t="s">
        <v>725</v>
      </c>
      <c r="P4" s="298"/>
      <c r="Q4" s="298" t="s">
        <v>726</v>
      </c>
    </row>
    <row r="5" spans="1:17" x14ac:dyDescent="0.3">
      <c r="A5" s="123" t="s">
        <v>727</v>
      </c>
      <c r="B5" s="298"/>
      <c r="C5" s="123" t="s">
        <v>728</v>
      </c>
      <c r="D5" s="123" t="s">
        <v>729</v>
      </c>
      <c r="E5" s="123" t="s">
        <v>728</v>
      </c>
      <c r="F5" s="123" t="s">
        <v>729</v>
      </c>
      <c r="G5" s="123" t="s">
        <v>728</v>
      </c>
      <c r="H5" s="123" t="s">
        <v>729</v>
      </c>
      <c r="I5" s="123" t="s">
        <v>728</v>
      </c>
      <c r="J5" s="123" t="s">
        <v>729</v>
      </c>
      <c r="K5" s="123" t="s">
        <v>728</v>
      </c>
      <c r="L5" s="123" t="s">
        <v>729</v>
      </c>
      <c r="M5" s="298"/>
      <c r="N5" s="298"/>
      <c r="O5" s="123" t="s">
        <v>728</v>
      </c>
      <c r="P5" s="123" t="s">
        <v>729</v>
      </c>
      <c r="Q5" s="298"/>
    </row>
    <row r="6" spans="1:17" x14ac:dyDescent="0.3">
      <c r="A6" s="123">
        <v>1</v>
      </c>
      <c r="B6" s="123">
        <v>2</v>
      </c>
      <c r="C6" s="123">
        <v>3</v>
      </c>
      <c r="D6" s="123">
        <v>4</v>
      </c>
      <c r="E6" s="123">
        <v>5</v>
      </c>
      <c r="F6" s="123">
        <v>6</v>
      </c>
      <c r="G6" s="123">
        <v>7</v>
      </c>
      <c r="H6" s="123">
        <v>8</v>
      </c>
      <c r="I6" s="123">
        <v>9</v>
      </c>
      <c r="J6" s="123">
        <v>10</v>
      </c>
      <c r="K6" s="123">
        <v>11</v>
      </c>
      <c r="L6" s="123">
        <v>12</v>
      </c>
      <c r="M6" s="123">
        <v>13</v>
      </c>
      <c r="N6" s="123">
        <v>14</v>
      </c>
      <c r="O6" s="123">
        <v>15</v>
      </c>
      <c r="P6" s="123">
        <v>16</v>
      </c>
      <c r="Q6" s="123">
        <v>17</v>
      </c>
    </row>
    <row r="7" spans="1:17" ht="30" x14ac:dyDescent="0.3">
      <c r="A7" s="124"/>
      <c r="B7" s="125" t="s">
        <v>730</v>
      </c>
      <c r="C7" s="126">
        <f>C10+C42+C78</f>
        <v>1924.4</v>
      </c>
      <c r="D7" s="126">
        <f t="shared" ref="D7:L7" si="0">D10+D42+D78</f>
        <v>1924.4</v>
      </c>
      <c r="E7" s="126">
        <f t="shared" si="0"/>
        <v>1090689.5635999998</v>
      </c>
      <c r="F7" s="126">
        <f t="shared" si="0"/>
        <v>906195.53605999995</v>
      </c>
      <c r="G7" s="126">
        <f t="shared" si="0"/>
        <v>310151.76060000004</v>
      </c>
      <c r="H7" s="126">
        <f t="shared" si="0"/>
        <v>298324.20175999997</v>
      </c>
      <c r="I7" s="126">
        <f t="shared" si="0"/>
        <v>0</v>
      </c>
      <c r="J7" s="126">
        <f t="shared" si="0"/>
        <v>0</v>
      </c>
      <c r="K7" s="126">
        <f t="shared" si="0"/>
        <v>1402765.7241999998</v>
      </c>
      <c r="L7" s="126">
        <f t="shared" si="0"/>
        <v>1206444.1378199998</v>
      </c>
      <c r="M7" s="125"/>
      <c r="N7" s="124" t="s">
        <v>213</v>
      </c>
      <c r="O7" s="124" t="s">
        <v>213</v>
      </c>
      <c r="P7" s="124" t="s">
        <v>213</v>
      </c>
      <c r="Q7" s="124" t="s">
        <v>213</v>
      </c>
    </row>
    <row r="8" spans="1:17" ht="110.25" customHeight="1" x14ac:dyDescent="0.3">
      <c r="A8" s="299"/>
      <c r="B8" s="301" t="s">
        <v>731</v>
      </c>
      <c r="C8" s="124" t="s">
        <v>213</v>
      </c>
      <c r="D8" s="124" t="s">
        <v>213</v>
      </c>
      <c r="E8" s="124" t="s">
        <v>213</v>
      </c>
      <c r="F8" s="124" t="s">
        <v>213</v>
      </c>
      <c r="G8" s="124" t="s">
        <v>213</v>
      </c>
      <c r="H8" s="124" t="s">
        <v>213</v>
      </c>
      <c r="I8" s="124" t="s">
        <v>213</v>
      </c>
      <c r="J8" s="124" t="s">
        <v>213</v>
      </c>
      <c r="K8" s="124" t="s">
        <v>213</v>
      </c>
      <c r="L8" s="124" t="s">
        <v>213</v>
      </c>
      <c r="M8" s="124" t="s">
        <v>213</v>
      </c>
      <c r="N8" s="125" t="s">
        <v>20</v>
      </c>
      <c r="O8" s="124">
        <v>1.92</v>
      </c>
      <c r="P8" s="124">
        <v>0</v>
      </c>
      <c r="Q8" s="125"/>
    </row>
    <row r="9" spans="1:17" ht="110.25" customHeight="1" x14ac:dyDescent="0.3">
      <c r="A9" s="300"/>
      <c r="B9" s="302"/>
      <c r="C9" s="124" t="s">
        <v>213</v>
      </c>
      <c r="D9" s="124" t="s">
        <v>213</v>
      </c>
      <c r="E9" s="124" t="s">
        <v>213</v>
      </c>
      <c r="F9" s="124" t="s">
        <v>213</v>
      </c>
      <c r="G9" s="124" t="s">
        <v>213</v>
      </c>
      <c r="H9" s="124" t="s">
        <v>213</v>
      </c>
      <c r="I9" s="124" t="s">
        <v>213</v>
      </c>
      <c r="J9" s="124" t="s">
        <v>213</v>
      </c>
      <c r="K9" s="124" t="s">
        <v>213</v>
      </c>
      <c r="L9" s="124" t="s">
        <v>213</v>
      </c>
      <c r="M9" s="124" t="s">
        <v>213</v>
      </c>
      <c r="N9" s="125" t="s">
        <v>21</v>
      </c>
      <c r="O9" s="124">
        <v>80.5</v>
      </c>
      <c r="P9" s="124">
        <v>100</v>
      </c>
      <c r="Q9" s="125"/>
    </row>
    <row r="10" spans="1:17" ht="55.5" customHeight="1" x14ac:dyDescent="0.3">
      <c r="A10" s="124">
        <v>1</v>
      </c>
      <c r="B10" s="125" t="s">
        <v>732</v>
      </c>
      <c r="C10" s="126">
        <f>C12+C14+C16+C18+C20+C22+C24+C26+C28+C30+C32+C34+C36+C38+C40</f>
        <v>0</v>
      </c>
      <c r="D10" s="126">
        <f t="shared" ref="D10:L10" si="1">D12+D14+D16+D18+D20+D22+D24+D26+D28+D30+D32+D34+D36+D38+D40</f>
        <v>0</v>
      </c>
      <c r="E10" s="126">
        <f t="shared" si="1"/>
        <v>878417.26359999971</v>
      </c>
      <c r="F10" s="126">
        <f t="shared" si="1"/>
        <v>870662.83606</v>
      </c>
      <c r="G10" s="126">
        <f t="shared" si="1"/>
        <v>242642.0606</v>
      </c>
      <c r="H10" s="126">
        <f t="shared" si="1"/>
        <v>236588.96044</v>
      </c>
      <c r="I10" s="126">
        <f t="shared" si="1"/>
        <v>0</v>
      </c>
      <c r="J10" s="126">
        <f t="shared" si="1"/>
        <v>0</v>
      </c>
      <c r="K10" s="126">
        <f t="shared" si="1"/>
        <v>1121059.3241999999</v>
      </c>
      <c r="L10" s="126">
        <f t="shared" si="1"/>
        <v>1107251.7964999999</v>
      </c>
      <c r="M10" s="124" t="s">
        <v>213</v>
      </c>
      <c r="N10" s="124" t="s">
        <v>213</v>
      </c>
      <c r="O10" s="124" t="s">
        <v>213</v>
      </c>
      <c r="P10" s="124" t="s">
        <v>213</v>
      </c>
      <c r="Q10" s="124" t="s">
        <v>213</v>
      </c>
    </row>
    <row r="11" spans="1:17" ht="82.5" customHeight="1" outlineLevel="1" x14ac:dyDescent="0.3">
      <c r="A11" s="123"/>
      <c r="B11" s="127" t="s">
        <v>733</v>
      </c>
      <c r="C11" s="123" t="s">
        <v>213</v>
      </c>
      <c r="D11" s="123" t="s">
        <v>213</v>
      </c>
      <c r="E11" s="123" t="s">
        <v>213</v>
      </c>
      <c r="F11" s="123" t="s">
        <v>213</v>
      </c>
      <c r="G11" s="123" t="s">
        <v>213</v>
      </c>
      <c r="H11" s="123" t="s">
        <v>213</v>
      </c>
      <c r="I11" s="123" t="s">
        <v>213</v>
      </c>
      <c r="J11" s="123" t="s">
        <v>213</v>
      </c>
      <c r="K11" s="123" t="s">
        <v>213</v>
      </c>
      <c r="L11" s="123" t="s">
        <v>213</v>
      </c>
      <c r="M11" s="123" t="s">
        <v>213</v>
      </c>
      <c r="N11" s="127" t="s">
        <v>27</v>
      </c>
      <c r="O11" s="123">
        <v>78</v>
      </c>
      <c r="P11" s="123">
        <v>98.1</v>
      </c>
      <c r="Q11" s="127"/>
    </row>
    <row r="12" spans="1:17" ht="87.75" customHeight="1" outlineLevel="1" x14ac:dyDescent="0.3">
      <c r="A12" s="128" t="s">
        <v>70</v>
      </c>
      <c r="B12" s="125" t="s">
        <v>734</v>
      </c>
      <c r="C12" s="126">
        <v>0</v>
      </c>
      <c r="D12" s="126">
        <v>0</v>
      </c>
      <c r="E12" s="126">
        <v>0</v>
      </c>
      <c r="F12" s="126">
        <v>0</v>
      </c>
      <c r="G12" s="126">
        <v>0</v>
      </c>
      <c r="H12" s="126">
        <v>0</v>
      </c>
      <c r="I12" s="126">
        <v>0</v>
      </c>
      <c r="J12" s="126">
        <v>0</v>
      </c>
      <c r="K12" s="126">
        <v>0</v>
      </c>
      <c r="L12" s="126">
        <v>0</v>
      </c>
      <c r="M12" s="124" t="s">
        <v>213</v>
      </c>
      <c r="N12" s="124" t="s">
        <v>213</v>
      </c>
      <c r="O12" s="124" t="s">
        <v>213</v>
      </c>
      <c r="P12" s="124" t="s">
        <v>213</v>
      </c>
      <c r="Q12" s="124" t="s">
        <v>213</v>
      </c>
    </row>
    <row r="13" spans="1:17" ht="72.75" customHeight="1" outlineLevel="1" x14ac:dyDescent="0.3">
      <c r="A13" s="129" t="s">
        <v>126</v>
      </c>
      <c r="B13" s="127" t="s">
        <v>735</v>
      </c>
      <c r="C13" s="130">
        <v>0</v>
      </c>
      <c r="D13" s="130">
        <v>0</v>
      </c>
      <c r="E13" s="130">
        <v>0</v>
      </c>
      <c r="F13" s="130">
        <v>0</v>
      </c>
      <c r="G13" s="130">
        <v>0</v>
      </c>
      <c r="H13" s="130">
        <v>0</v>
      </c>
      <c r="I13" s="130">
        <v>0</v>
      </c>
      <c r="J13" s="130">
        <v>0</v>
      </c>
      <c r="K13" s="130">
        <v>0</v>
      </c>
      <c r="L13" s="130">
        <v>0</v>
      </c>
      <c r="M13" s="124" t="s">
        <v>213</v>
      </c>
      <c r="N13" s="124" t="s">
        <v>213</v>
      </c>
      <c r="O13" s="124" t="s">
        <v>213</v>
      </c>
      <c r="P13" s="124" t="s">
        <v>213</v>
      </c>
      <c r="Q13" s="124" t="s">
        <v>213</v>
      </c>
    </row>
    <row r="14" spans="1:17" ht="54" customHeight="1" outlineLevel="1" x14ac:dyDescent="0.3">
      <c r="A14" s="128" t="s">
        <v>127</v>
      </c>
      <c r="B14" s="125" t="s">
        <v>736</v>
      </c>
      <c r="C14" s="126">
        <v>0</v>
      </c>
      <c r="D14" s="126">
        <v>0</v>
      </c>
      <c r="E14" s="126">
        <v>0</v>
      </c>
      <c r="F14" s="126">
        <v>0</v>
      </c>
      <c r="G14" s="126">
        <v>0</v>
      </c>
      <c r="H14" s="126">
        <v>0</v>
      </c>
      <c r="I14" s="126">
        <v>0</v>
      </c>
      <c r="J14" s="126">
        <v>0</v>
      </c>
      <c r="K14" s="126">
        <v>0</v>
      </c>
      <c r="L14" s="126">
        <v>0</v>
      </c>
      <c r="M14" s="124" t="s">
        <v>213</v>
      </c>
      <c r="N14" s="124" t="s">
        <v>213</v>
      </c>
      <c r="O14" s="124" t="s">
        <v>213</v>
      </c>
      <c r="P14" s="124" t="s">
        <v>213</v>
      </c>
      <c r="Q14" s="124" t="s">
        <v>213</v>
      </c>
    </row>
    <row r="15" spans="1:17" ht="39" customHeight="1" outlineLevel="1" x14ac:dyDescent="0.3">
      <c r="A15" s="129" t="s">
        <v>128</v>
      </c>
      <c r="B15" s="127" t="s">
        <v>737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130">
        <v>0</v>
      </c>
      <c r="M15" s="124" t="s">
        <v>213</v>
      </c>
      <c r="N15" s="124" t="s">
        <v>213</v>
      </c>
      <c r="O15" s="124" t="s">
        <v>213</v>
      </c>
      <c r="P15" s="124" t="s">
        <v>213</v>
      </c>
      <c r="Q15" s="124" t="s">
        <v>213</v>
      </c>
    </row>
    <row r="16" spans="1:17" ht="39.75" customHeight="1" outlineLevel="1" x14ac:dyDescent="0.3">
      <c r="A16" s="128" t="s">
        <v>129</v>
      </c>
      <c r="B16" s="125" t="s">
        <v>738</v>
      </c>
      <c r="C16" s="126">
        <v>0</v>
      </c>
      <c r="D16" s="126">
        <v>0</v>
      </c>
      <c r="E16" s="126">
        <v>0</v>
      </c>
      <c r="F16" s="126">
        <v>0</v>
      </c>
      <c r="G16" s="126">
        <v>0</v>
      </c>
      <c r="H16" s="126">
        <v>0</v>
      </c>
      <c r="I16" s="126">
        <v>0</v>
      </c>
      <c r="J16" s="126">
        <v>0</v>
      </c>
      <c r="K16" s="126">
        <v>0</v>
      </c>
      <c r="L16" s="126">
        <v>0</v>
      </c>
      <c r="M16" s="124" t="s">
        <v>213</v>
      </c>
      <c r="N16" s="124" t="s">
        <v>213</v>
      </c>
      <c r="O16" s="124" t="s">
        <v>213</v>
      </c>
      <c r="P16" s="124" t="s">
        <v>213</v>
      </c>
      <c r="Q16" s="124" t="s">
        <v>213</v>
      </c>
    </row>
    <row r="17" spans="1:17" ht="27" customHeight="1" outlineLevel="1" x14ac:dyDescent="0.3">
      <c r="A17" s="129" t="s">
        <v>130</v>
      </c>
      <c r="B17" s="127" t="s">
        <v>739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  <c r="L17" s="130">
        <v>0</v>
      </c>
      <c r="M17" s="124" t="s">
        <v>213</v>
      </c>
      <c r="N17" s="124" t="s">
        <v>213</v>
      </c>
      <c r="O17" s="124" t="s">
        <v>213</v>
      </c>
      <c r="P17" s="124" t="s">
        <v>213</v>
      </c>
      <c r="Q17" s="124" t="s">
        <v>213</v>
      </c>
    </row>
    <row r="18" spans="1:17" ht="57.75" customHeight="1" outlineLevel="1" x14ac:dyDescent="0.3">
      <c r="A18" s="128" t="s">
        <v>131</v>
      </c>
      <c r="B18" s="125" t="s">
        <v>740</v>
      </c>
      <c r="C18" s="126">
        <v>0</v>
      </c>
      <c r="D18" s="126">
        <v>0</v>
      </c>
      <c r="E18" s="126">
        <v>0</v>
      </c>
      <c r="F18" s="126">
        <v>0</v>
      </c>
      <c r="G18" s="126">
        <v>0</v>
      </c>
      <c r="H18" s="126">
        <v>0</v>
      </c>
      <c r="I18" s="126">
        <v>0</v>
      </c>
      <c r="J18" s="126">
        <v>0</v>
      </c>
      <c r="K18" s="126">
        <v>0</v>
      </c>
      <c r="L18" s="126">
        <v>0</v>
      </c>
      <c r="M18" s="124" t="s">
        <v>213</v>
      </c>
      <c r="N18" s="124" t="s">
        <v>213</v>
      </c>
      <c r="O18" s="124" t="s">
        <v>213</v>
      </c>
      <c r="P18" s="124" t="s">
        <v>213</v>
      </c>
      <c r="Q18" s="124" t="s">
        <v>213</v>
      </c>
    </row>
    <row r="19" spans="1:17" ht="30" outlineLevel="1" x14ac:dyDescent="0.3">
      <c r="A19" s="129" t="s">
        <v>132</v>
      </c>
      <c r="B19" s="127" t="s">
        <v>741</v>
      </c>
      <c r="C19" s="130">
        <v>0</v>
      </c>
      <c r="D19" s="130">
        <v>0</v>
      </c>
      <c r="E19" s="130">
        <v>0</v>
      </c>
      <c r="F19" s="130">
        <v>0</v>
      </c>
      <c r="G19" s="130">
        <v>0</v>
      </c>
      <c r="H19" s="130">
        <v>0</v>
      </c>
      <c r="I19" s="130">
        <v>0</v>
      </c>
      <c r="J19" s="130">
        <v>0</v>
      </c>
      <c r="K19" s="130">
        <v>0</v>
      </c>
      <c r="L19" s="130">
        <v>0</v>
      </c>
      <c r="M19" s="124" t="s">
        <v>213</v>
      </c>
      <c r="N19" s="124" t="s">
        <v>213</v>
      </c>
      <c r="O19" s="124" t="s">
        <v>213</v>
      </c>
      <c r="P19" s="124" t="s">
        <v>213</v>
      </c>
      <c r="Q19" s="124" t="s">
        <v>213</v>
      </c>
    </row>
    <row r="20" spans="1:17" ht="60.75" customHeight="1" outlineLevel="1" x14ac:dyDescent="0.3">
      <c r="A20" s="128" t="s">
        <v>133</v>
      </c>
      <c r="B20" s="125" t="s">
        <v>224</v>
      </c>
      <c r="C20" s="126">
        <v>0</v>
      </c>
      <c r="D20" s="126">
        <v>0</v>
      </c>
      <c r="E20" s="126">
        <v>0</v>
      </c>
      <c r="F20" s="126">
        <v>0</v>
      </c>
      <c r="G20" s="126">
        <v>0</v>
      </c>
      <c r="H20" s="126">
        <v>0</v>
      </c>
      <c r="I20" s="126">
        <v>0</v>
      </c>
      <c r="J20" s="126">
        <v>0</v>
      </c>
      <c r="K20" s="126">
        <v>0</v>
      </c>
      <c r="L20" s="126">
        <v>0</v>
      </c>
      <c r="M20" s="124" t="s">
        <v>213</v>
      </c>
      <c r="N20" s="124" t="s">
        <v>213</v>
      </c>
      <c r="O20" s="124" t="s">
        <v>213</v>
      </c>
      <c r="P20" s="124" t="s">
        <v>213</v>
      </c>
      <c r="Q20" s="124" t="s">
        <v>213</v>
      </c>
    </row>
    <row r="21" spans="1:17" ht="45" outlineLevel="1" x14ac:dyDescent="0.3">
      <c r="A21" s="129" t="s">
        <v>134</v>
      </c>
      <c r="B21" s="127" t="s">
        <v>742</v>
      </c>
      <c r="C21" s="130">
        <v>0</v>
      </c>
      <c r="D21" s="130">
        <v>0</v>
      </c>
      <c r="E21" s="130">
        <v>0</v>
      </c>
      <c r="F21" s="130">
        <v>0</v>
      </c>
      <c r="G21" s="130">
        <v>0</v>
      </c>
      <c r="H21" s="130">
        <v>0</v>
      </c>
      <c r="I21" s="130">
        <v>0</v>
      </c>
      <c r="J21" s="130">
        <v>0</v>
      </c>
      <c r="K21" s="130">
        <v>0</v>
      </c>
      <c r="L21" s="130">
        <v>0</v>
      </c>
      <c r="M21" s="124" t="s">
        <v>213</v>
      </c>
      <c r="N21" s="124" t="s">
        <v>213</v>
      </c>
      <c r="O21" s="124" t="s">
        <v>213</v>
      </c>
      <c r="P21" s="124" t="s">
        <v>213</v>
      </c>
      <c r="Q21" s="124" t="s">
        <v>213</v>
      </c>
    </row>
    <row r="22" spans="1:17" ht="45" outlineLevel="1" x14ac:dyDescent="0.3">
      <c r="A22" s="128" t="s">
        <v>135</v>
      </c>
      <c r="B22" s="125" t="s">
        <v>226</v>
      </c>
      <c r="C22" s="126">
        <f>C23</f>
        <v>0</v>
      </c>
      <c r="D22" s="126">
        <f t="shared" ref="D22:L22" si="2">D23</f>
        <v>0</v>
      </c>
      <c r="E22" s="126">
        <f t="shared" si="2"/>
        <v>0</v>
      </c>
      <c r="F22" s="126">
        <f t="shared" si="2"/>
        <v>0</v>
      </c>
      <c r="G22" s="126">
        <f t="shared" si="2"/>
        <v>225038.6606</v>
      </c>
      <c r="H22" s="126">
        <f t="shared" si="2"/>
        <v>219134.03833999997</v>
      </c>
      <c r="I22" s="126">
        <f t="shared" si="2"/>
        <v>0</v>
      </c>
      <c r="J22" s="126">
        <f t="shared" si="2"/>
        <v>0</v>
      </c>
      <c r="K22" s="126">
        <f t="shared" si="2"/>
        <v>225038.6606</v>
      </c>
      <c r="L22" s="126">
        <f t="shared" si="2"/>
        <v>219134.03833999997</v>
      </c>
      <c r="M22" s="124" t="s">
        <v>213</v>
      </c>
      <c r="N22" s="124" t="s">
        <v>213</v>
      </c>
      <c r="O22" s="124" t="s">
        <v>213</v>
      </c>
      <c r="P22" s="124" t="s">
        <v>213</v>
      </c>
      <c r="Q22" s="124" t="s">
        <v>213</v>
      </c>
    </row>
    <row r="23" spans="1:17" ht="89.25" customHeight="1" outlineLevel="1" x14ac:dyDescent="0.3">
      <c r="A23" s="129" t="s">
        <v>136</v>
      </c>
      <c r="B23" s="127" t="s">
        <v>743</v>
      </c>
      <c r="C23" s="130">
        <f>'[2]РО ПП1'!E63</f>
        <v>0</v>
      </c>
      <c r="D23" s="130">
        <v>0</v>
      </c>
      <c r="E23" s="130">
        <f>'[2]РО ПП1'!F63</f>
        <v>0</v>
      </c>
      <c r="F23" s="130">
        <v>0</v>
      </c>
      <c r="G23" s="130">
        <f>'РО ПП1'!G63</f>
        <v>225038.6606</v>
      </c>
      <c r="H23" s="130">
        <v>219134.03833999997</v>
      </c>
      <c r="I23" s="130">
        <f>'[2]РО ПП1'!H63</f>
        <v>0</v>
      </c>
      <c r="J23" s="130">
        <v>0</v>
      </c>
      <c r="K23" s="130">
        <f>C23+E23+G23+I23</f>
        <v>225038.6606</v>
      </c>
      <c r="L23" s="130">
        <f>D23+F23+H23+J23</f>
        <v>219134.03833999997</v>
      </c>
      <c r="M23" s="143"/>
      <c r="N23" s="127" t="s">
        <v>805</v>
      </c>
      <c r="O23" s="138">
        <v>100</v>
      </c>
      <c r="P23" s="138">
        <v>100</v>
      </c>
      <c r="Q23" s="124"/>
    </row>
    <row r="24" spans="1:17" ht="117" customHeight="1" outlineLevel="1" x14ac:dyDescent="0.3">
      <c r="A24" s="128" t="s">
        <v>138</v>
      </c>
      <c r="B24" s="125" t="s">
        <v>228</v>
      </c>
      <c r="C24" s="126">
        <f>C25</f>
        <v>0</v>
      </c>
      <c r="D24" s="126">
        <f t="shared" ref="D24:L24" si="3">D25</f>
        <v>0</v>
      </c>
      <c r="E24" s="126">
        <f t="shared" si="3"/>
        <v>860358.69999999984</v>
      </c>
      <c r="F24" s="126">
        <f t="shared" si="3"/>
        <v>853309.54076</v>
      </c>
      <c r="G24" s="126">
        <f t="shared" si="3"/>
        <v>0</v>
      </c>
      <c r="H24" s="126">
        <f t="shared" si="3"/>
        <v>0</v>
      </c>
      <c r="I24" s="126">
        <f t="shared" si="3"/>
        <v>0</v>
      </c>
      <c r="J24" s="126">
        <f t="shared" si="3"/>
        <v>0</v>
      </c>
      <c r="K24" s="126">
        <f t="shared" si="3"/>
        <v>860358.69999999984</v>
      </c>
      <c r="L24" s="126">
        <f t="shared" si="3"/>
        <v>853309.54076</v>
      </c>
      <c r="M24" s="124" t="s">
        <v>213</v>
      </c>
      <c r="N24" s="124" t="s">
        <v>213</v>
      </c>
      <c r="O24" s="124" t="s">
        <v>213</v>
      </c>
      <c r="P24" s="124" t="s">
        <v>213</v>
      </c>
      <c r="Q24" s="124" t="s">
        <v>213</v>
      </c>
    </row>
    <row r="25" spans="1:17" ht="120" customHeight="1" outlineLevel="1" x14ac:dyDescent="0.3">
      <c r="A25" s="129" t="s">
        <v>149</v>
      </c>
      <c r="B25" s="127" t="s">
        <v>744</v>
      </c>
      <c r="C25" s="130">
        <v>0</v>
      </c>
      <c r="D25" s="130">
        <v>0</v>
      </c>
      <c r="E25" s="130">
        <f>'РО ПП1'!F82</f>
        <v>860358.69999999984</v>
      </c>
      <c r="F25" s="130">
        <v>853309.54076</v>
      </c>
      <c r="G25" s="130">
        <v>0</v>
      </c>
      <c r="H25" s="130">
        <v>0</v>
      </c>
      <c r="I25" s="130">
        <v>0</v>
      </c>
      <c r="J25" s="130">
        <v>0</v>
      </c>
      <c r="K25" s="130">
        <f>C25+E25+G25+I25</f>
        <v>860358.69999999984</v>
      </c>
      <c r="L25" s="130">
        <f>D25+F25+H25+J25</f>
        <v>853309.54076</v>
      </c>
      <c r="M25" s="144"/>
      <c r="N25" s="127" t="s">
        <v>229</v>
      </c>
      <c r="O25" s="123">
        <v>100</v>
      </c>
      <c r="P25" s="123">
        <v>100</v>
      </c>
      <c r="Q25" s="127"/>
    </row>
    <row r="26" spans="1:17" ht="105.75" customHeight="1" outlineLevel="1" x14ac:dyDescent="0.3">
      <c r="A26" s="128" t="s">
        <v>140</v>
      </c>
      <c r="B26" s="125" t="s">
        <v>434</v>
      </c>
      <c r="C26" s="126">
        <f>C27</f>
        <v>0</v>
      </c>
      <c r="D26" s="126">
        <f t="shared" ref="D26:L26" si="4">D27</f>
        <v>0</v>
      </c>
      <c r="E26" s="126">
        <f t="shared" si="4"/>
        <v>6615.2376000000004</v>
      </c>
      <c r="F26" s="126">
        <f t="shared" si="4"/>
        <v>6070.0432999999994</v>
      </c>
      <c r="G26" s="126">
        <f t="shared" si="4"/>
        <v>0</v>
      </c>
      <c r="H26" s="126">
        <f t="shared" si="4"/>
        <v>0</v>
      </c>
      <c r="I26" s="126">
        <f t="shared" si="4"/>
        <v>0</v>
      </c>
      <c r="J26" s="126">
        <f t="shared" si="4"/>
        <v>0</v>
      </c>
      <c r="K26" s="126">
        <f t="shared" si="4"/>
        <v>6615.2376000000004</v>
      </c>
      <c r="L26" s="126">
        <f t="shared" si="4"/>
        <v>6070.0432999999994</v>
      </c>
      <c r="M26" s="124" t="s">
        <v>213</v>
      </c>
      <c r="N26" s="124" t="s">
        <v>213</v>
      </c>
      <c r="O26" s="124" t="s">
        <v>213</v>
      </c>
      <c r="P26" s="124" t="s">
        <v>213</v>
      </c>
      <c r="Q26" s="124" t="s">
        <v>213</v>
      </c>
    </row>
    <row r="27" spans="1:17" ht="112.5" customHeight="1" outlineLevel="1" x14ac:dyDescent="0.3">
      <c r="A27" s="129" t="s">
        <v>150</v>
      </c>
      <c r="B27" s="127" t="s">
        <v>745</v>
      </c>
      <c r="C27" s="130">
        <v>0</v>
      </c>
      <c r="D27" s="130">
        <v>0</v>
      </c>
      <c r="E27" s="130">
        <f>'РО ПП1'!F161</f>
        <v>6615.2376000000004</v>
      </c>
      <c r="F27" s="130">
        <v>6070.0432999999994</v>
      </c>
      <c r="G27" s="130">
        <v>0</v>
      </c>
      <c r="H27" s="130">
        <v>0</v>
      </c>
      <c r="I27" s="130">
        <v>0</v>
      </c>
      <c r="J27" s="130">
        <v>0</v>
      </c>
      <c r="K27" s="130">
        <f>C27+E27+G27+I27</f>
        <v>6615.2376000000004</v>
      </c>
      <c r="L27" s="130">
        <f>D27+F27+H27+J27</f>
        <v>6070.0432999999994</v>
      </c>
      <c r="M27" s="149" t="s">
        <v>746</v>
      </c>
      <c r="N27" s="127" t="s">
        <v>235</v>
      </c>
      <c r="O27" s="123">
        <v>100</v>
      </c>
      <c r="P27" s="123">
        <v>100</v>
      </c>
      <c r="Q27" s="127"/>
    </row>
    <row r="28" spans="1:17" ht="45" outlineLevel="1" x14ac:dyDescent="0.3">
      <c r="A28" s="128" t="s">
        <v>141</v>
      </c>
      <c r="B28" s="125" t="s">
        <v>439</v>
      </c>
      <c r="C28" s="126">
        <f>C29</f>
        <v>0</v>
      </c>
      <c r="D28" s="126">
        <f t="shared" ref="D28:L28" si="5">D29</f>
        <v>0</v>
      </c>
      <c r="E28" s="126">
        <f t="shared" si="5"/>
        <v>1232.2260000000001</v>
      </c>
      <c r="F28" s="126">
        <f t="shared" si="5"/>
        <v>1186.22</v>
      </c>
      <c r="G28" s="126">
        <f t="shared" si="5"/>
        <v>0</v>
      </c>
      <c r="H28" s="126">
        <f t="shared" si="5"/>
        <v>0</v>
      </c>
      <c r="I28" s="126">
        <f t="shared" si="5"/>
        <v>0</v>
      </c>
      <c r="J28" s="126">
        <f t="shared" si="5"/>
        <v>0</v>
      </c>
      <c r="K28" s="126">
        <f t="shared" si="5"/>
        <v>1232.2260000000001</v>
      </c>
      <c r="L28" s="126">
        <f t="shared" si="5"/>
        <v>1186.22</v>
      </c>
      <c r="M28" s="124" t="s">
        <v>213</v>
      </c>
      <c r="N28" s="124" t="s">
        <v>213</v>
      </c>
      <c r="O28" s="124" t="s">
        <v>213</v>
      </c>
      <c r="P28" s="124" t="s">
        <v>213</v>
      </c>
      <c r="Q28" s="124" t="s">
        <v>213</v>
      </c>
    </row>
    <row r="29" spans="1:17" ht="73.5" customHeight="1" outlineLevel="1" x14ac:dyDescent="0.3">
      <c r="A29" s="129" t="s">
        <v>151</v>
      </c>
      <c r="B29" s="127" t="s">
        <v>747</v>
      </c>
      <c r="C29" s="130">
        <v>0</v>
      </c>
      <c r="D29" s="130">
        <v>0</v>
      </c>
      <c r="E29" s="130">
        <f>'РО ПП1'!F192</f>
        <v>1232.2260000000001</v>
      </c>
      <c r="F29" s="130">
        <f>1186220/1000</f>
        <v>1186.22</v>
      </c>
      <c r="G29" s="130">
        <v>0</v>
      </c>
      <c r="H29" s="130">
        <v>0</v>
      </c>
      <c r="I29" s="130">
        <v>0</v>
      </c>
      <c r="J29" s="130">
        <v>0</v>
      </c>
      <c r="K29" s="130">
        <f>C29+E29+G29+I29</f>
        <v>1232.2260000000001</v>
      </c>
      <c r="L29" s="130">
        <f>D29+F29+H29+J29</f>
        <v>1186.22</v>
      </c>
      <c r="M29" s="149" t="s">
        <v>801</v>
      </c>
      <c r="N29" s="127" t="s">
        <v>242</v>
      </c>
      <c r="O29" s="123">
        <v>100</v>
      </c>
      <c r="P29" s="123">
        <v>100</v>
      </c>
      <c r="Q29" s="127"/>
    </row>
    <row r="30" spans="1:17" ht="37.5" customHeight="1" outlineLevel="1" x14ac:dyDescent="0.3">
      <c r="A30" s="128" t="s">
        <v>142</v>
      </c>
      <c r="B30" s="125" t="s">
        <v>440</v>
      </c>
      <c r="C30" s="126">
        <f>C31</f>
        <v>0</v>
      </c>
      <c r="D30" s="126">
        <f t="shared" ref="D30:L30" si="6">D31</f>
        <v>0</v>
      </c>
      <c r="E30" s="126">
        <f t="shared" si="6"/>
        <v>6104.2</v>
      </c>
      <c r="F30" s="126">
        <f t="shared" si="6"/>
        <v>6099.8320000000003</v>
      </c>
      <c r="G30" s="126">
        <f t="shared" si="6"/>
        <v>2670.8</v>
      </c>
      <c r="H30" s="126">
        <f t="shared" si="6"/>
        <v>2670.2221</v>
      </c>
      <c r="I30" s="126">
        <f t="shared" si="6"/>
        <v>0</v>
      </c>
      <c r="J30" s="126">
        <f t="shared" si="6"/>
        <v>0</v>
      </c>
      <c r="K30" s="126">
        <f t="shared" si="6"/>
        <v>8775</v>
      </c>
      <c r="L30" s="126">
        <f t="shared" si="6"/>
        <v>8770.0541000000012</v>
      </c>
      <c r="M30" s="124" t="s">
        <v>213</v>
      </c>
      <c r="N30" s="124" t="s">
        <v>213</v>
      </c>
      <c r="O30" s="124" t="s">
        <v>213</v>
      </c>
      <c r="P30" s="124" t="s">
        <v>213</v>
      </c>
      <c r="Q30" s="124" t="s">
        <v>213</v>
      </c>
    </row>
    <row r="31" spans="1:17" ht="61.5" customHeight="1" outlineLevel="1" x14ac:dyDescent="0.3">
      <c r="A31" s="129" t="s">
        <v>152</v>
      </c>
      <c r="B31" s="127" t="s">
        <v>748</v>
      </c>
      <c r="C31" s="130">
        <v>0</v>
      </c>
      <c r="D31" s="130">
        <v>0</v>
      </c>
      <c r="E31" s="130">
        <f>'РО ПП1'!F205</f>
        <v>6104.2</v>
      </c>
      <c r="F31" s="130">
        <v>6099.8320000000003</v>
      </c>
      <c r="G31" s="130">
        <f>'РО ПП1'!G205</f>
        <v>2670.8</v>
      </c>
      <c r="H31" s="130">
        <v>2670.2221</v>
      </c>
      <c r="I31" s="130">
        <v>0</v>
      </c>
      <c r="J31" s="130">
        <v>0</v>
      </c>
      <c r="K31" s="130">
        <f>C31+E31+G31+I31</f>
        <v>8775</v>
      </c>
      <c r="L31" s="130">
        <f>D31+F31+H31+J31</f>
        <v>8770.0541000000012</v>
      </c>
      <c r="M31" s="149" t="s">
        <v>802</v>
      </c>
      <c r="N31" s="127" t="s">
        <v>223</v>
      </c>
      <c r="O31" s="150">
        <v>3349</v>
      </c>
      <c r="P31" s="150">
        <v>3349</v>
      </c>
      <c r="Q31" s="149"/>
    </row>
    <row r="32" spans="1:17" ht="82.5" customHeight="1" outlineLevel="1" x14ac:dyDescent="0.3">
      <c r="A32" s="128" t="s">
        <v>443</v>
      </c>
      <c r="B32" s="125" t="s">
        <v>248</v>
      </c>
      <c r="C32" s="126">
        <f>C33</f>
        <v>0</v>
      </c>
      <c r="D32" s="126">
        <f t="shared" ref="D32:L32" si="7">D33</f>
        <v>0</v>
      </c>
      <c r="E32" s="126">
        <f t="shared" si="7"/>
        <v>3009</v>
      </c>
      <c r="F32" s="126">
        <f t="shared" si="7"/>
        <v>2947.9</v>
      </c>
      <c r="G32" s="126">
        <f t="shared" si="7"/>
        <v>13300</v>
      </c>
      <c r="H32" s="126">
        <f t="shared" si="7"/>
        <v>13152.1</v>
      </c>
      <c r="I32" s="126">
        <f t="shared" si="7"/>
        <v>0</v>
      </c>
      <c r="J32" s="126">
        <f t="shared" si="7"/>
        <v>0</v>
      </c>
      <c r="K32" s="126">
        <f t="shared" si="7"/>
        <v>16309</v>
      </c>
      <c r="L32" s="126">
        <f t="shared" si="7"/>
        <v>16100</v>
      </c>
      <c r="M32" s="124" t="s">
        <v>213</v>
      </c>
      <c r="N32" s="124" t="s">
        <v>213</v>
      </c>
      <c r="O32" s="124" t="s">
        <v>213</v>
      </c>
      <c r="P32" s="124" t="s">
        <v>213</v>
      </c>
      <c r="Q32" s="124" t="s">
        <v>213</v>
      </c>
    </row>
    <row r="33" spans="1:17" ht="90.75" customHeight="1" outlineLevel="1" x14ac:dyDescent="0.3">
      <c r="A33" s="129" t="s">
        <v>444</v>
      </c>
      <c r="B33" s="127" t="s">
        <v>749</v>
      </c>
      <c r="C33" s="130">
        <v>0</v>
      </c>
      <c r="D33" s="130">
        <v>0</v>
      </c>
      <c r="E33" s="130">
        <f>'РО ПП1'!F224</f>
        <v>3009</v>
      </c>
      <c r="F33" s="130">
        <v>2947.9</v>
      </c>
      <c r="G33" s="130">
        <f>'РО ПП1'!G224</f>
        <v>13300</v>
      </c>
      <c r="H33" s="130">
        <v>13152.1</v>
      </c>
      <c r="I33" s="130">
        <v>0</v>
      </c>
      <c r="J33" s="130">
        <v>0</v>
      </c>
      <c r="K33" s="130">
        <f>C33+E33+G33+I33</f>
        <v>16309</v>
      </c>
      <c r="L33" s="130">
        <f>D33+F33+H33+J33</f>
        <v>16100</v>
      </c>
      <c r="M33" s="149" t="s">
        <v>803</v>
      </c>
      <c r="N33" s="127" t="s">
        <v>249</v>
      </c>
      <c r="O33" s="123">
        <v>11441</v>
      </c>
      <c r="P33" s="150">
        <v>11441</v>
      </c>
      <c r="Q33" s="149"/>
    </row>
    <row r="34" spans="1:17" ht="34.5" customHeight="1" outlineLevel="1" x14ac:dyDescent="0.3">
      <c r="A34" s="128" t="s">
        <v>446</v>
      </c>
      <c r="B34" s="125" t="s">
        <v>251</v>
      </c>
      <c r="C34" s="126">
        <f>C35</f>
        <v>0</v>
      </c>
      <c r="D34" s="126">
        <f t="shared" ref="D34:L34" si="8">D35</f>
        <v>0</v>
      </c>
      <c r="E34" s="126">
        <f t="shared" si="8"/>
        <v>0</v>
      </c>
      <c r="F34" s="126">
        <f t="shared" si="8"/>
        <v>0</v>
      </c>
      <c r="G34" s="126">
        <f t="shared" si="8"/>
        <v>80</v>
      </c>
      <c r="H34" s="126">
        <f t="shared" si="8"/>
        <v>80</v>
      </c>
      <c r="I34" s="126">
        <f t="shared" si="8"/>
        <v>0</v>
      </c>
      <c r="J34" s="126">
        <f t="shared" si="8"/>
        <v>0</v>
      </c>
      <c r="K34" s="126">
        <f t="shared" si="8"/>
        <v>80</v>
      </c>
      <c r="L34" s="126">
        <f t="shared" si="8"/>
        <v>80</v>
      </c>
      <c r="M34" s="124" t="s">
        <v>213</v>
      </c>
      <c r="N34" s="124" t="s">
        <v>213</v>
      </c>
      <c r="O34" s="124" t="s">
        <v>213</v>
      </c>
      <c r="P34" s="124" t="s">
        <v>213</v>
      </c>
      <c r="Q34" s="124" t="s">
        <v>213</v>
      </c>
    </row>
    <row r="35" spans="1:17" ht="55.5" customHeight="1" outlineLevel="1" x14ac:dyDescent="0.3">
      <c r="A35" s="129" t="s">
        <v>447</v>
      </c>
      <c r="B35" s="127" t="s">
        <v>750</v>
      </c>
      <c r="C35" s="130">
        <v>0</v>
      </c>
      <c r="D35" s="130">
        <v>0</v>
      </c>
      <c r="E35" s="130">
        <v>0</v>
      </c>
      <c r="F35" s="130">
        <v>0</v>
      </c>
      <c r="G35" s="130">
        <f>'РО ПП1'!G237</f>
        <v>80</v>
      </c>
      <c r="H35" s="130">
        <v>80</v>
      </c>
      <c r="I35" s="130">
        <v>0</v>
      </c>
      <c r="J35" s="130">
        <v>0</v>
      </c>
      <c r="K35" s="130">
        <f>C35+E35+G35+I35</f>
        <v>80</v>
      </c>
      <c r="L35" s="130">
        <f>D35+F35+H35+J35</f>
        <v>80</v>
      </c>
      <c r="M35" s="127"/>
      <c r="N35" s="127" t="s">
        <v>252</v>
      </c>
      <c r="O35" s="123">
        <v>1423</v>
      </c>
      <c r="P35" s="123">
        <v>1423</v>
      </c>
      <c r="Q35" s="127"/>
    </row>
    <row r="36" spans="1:17" ht="51.75" customHeight="1" outlineLevel="1" x14ac:dyDescent="0.3">
      <c r="A36" s="128" t="s">
        <v>449</v>
      </c>
      <c r="B36" s="125" t="s">
        <v>606</v>
      </c>
      <c r="C36" s="126">
        <f>C37</f>
        <v>0</v>
      </c>
      <c r="D36" s="126">
        <f t="shared" ref="D36:L40" si="9">D37</f>
        <v>0</v>
      </c>
      <c r="E36" s="126">
        <f t="shared" si="9"/>
        <v>565.20000000000005</v>
      </c>
      <c r="F36" s="126">
        <f t="shared" si="9"/>
        <v>516.6</v>
      </c>
      <c r="G36" s="126">
        <f t="shared" si="9"/>
        <v>202.6</v>
      </c>
      <c r="H36" s="126">
        <f t="shared" si="9"/>
        <v>202.6</v>
      </c>
      <c r="I36" s="126">
        <f t="shared" si="9"/>
        <v>0</v>
      </c>
      <c r="J36" s="126">
        <f t="shared" si="9"/>
        <v>0</v>
      </c>
      <c r="K36" s="126">
        <f t="shared" si="9"/>
        <v>767.80000000000007</v>
      </c>
      <c r="L36" s="126">
        <f t="shared" si="9"/>
        <v>719.2</v>
      </c>
      <c r="M36" s="124" t="s">
        <v>213</v>
      </c>
      <c r="N36" s="124" t="s">
        <v>213</v>
      </c>
      <c r="O36" s="124" t="s">
        <v>213</v>
      </c>
      <c r="P36" s="124" t="s">
        <v>213</v>
      </c>
      <c r="Q36" s="124" t="s">
        <v>213</v>
      </c>
    </row>
    <row r="37" spans="1:17" ht="72" customHeight="1" outlineLevel="1" x14ac:dyDescent="0.3">
      <c r="A37" s="129" t="s">
        <v>450</v>
      </c>
      <c r="B37" s="127" t="s">
        <v>751</v>
      </c>
      <c r="C37" s="130">
        <v>0</v>
      </c>
      <c r="D37" s="130">
        <v>0</v>
      </c>
      <c r="E37" s="130">
        <f>'РО ПП1'!F250</f>
        <v>565.20000000000005</v>
      </c>
      <c r="F37" s="130">
        <v>516.6</v>
      </c>
      <c r="G37" s="130">
        <f>'РО ПП1'!G250</f>
        <v>202.6</v>
      </c>
      <c r="H37" s="130">
        <v>202.6</v>
      </c>
      <c r="I37" s="130">
        <v>0</v>
      </c>
      <c r="J37" s="130">
        <v>0</v>
      </c>
      <c r="K37" s="130">
        <f>C37+E37+G37+I37</f>
        <v>767.80000000000007</v>
      </c>
      <c r="L37" s="130">
        <f>D37+F37+H37+J37</f>
        <v>719.2</v>
      </c>
      <c r="M37" s="144" t="s">
        <v>746</v>
      </c>
      <c r="N37" s="127" t="s">
        <v>254</v>
      </c>
      <c r="O37" s="123">
        <v>88</v>
      </c>
      <c r="P37" s="145"/>
      <c r="Q37" s="144"/>
    </row>
    <row r="38" spans="1:17" ht="45" outlineLevel="1" x14ac:dyDescent="0.3">
      <c r="A38" s="128" t="s">
        <v>453</v>
      </c>
      <c r="B38" s="125" t="s">
        <v>259</v>
      </c>
      <c r="C38" s="126">
        <f>C39</f>
        <v>0</v>
      </c>
      <c r="D38" s="126">
        <f t="shared" si="9"/>
        <v>0</v>
      </c>
      <c r="E38" s="126">
        <f t="shared" si="9"/>
        <v>532.70000000000005</v>
      </c>
      <c r="F38" s="126">
        <f t="shared" si="9"/>
        <v>532.70000000000005</v>
      </c>
      <c r="G38" s="126">
        <f t="shared" si="9"/>
        <v>0</v>
      </c>
      <c r="H38" s="126">
        <f t="shared" si="9"/>
        <v>0</v>
      </c>
      <c r="I38" s="126">
        <f t="shared" si="9"/>
        <v>0</v>
      </c>
      <c r="J38" s="126">
        <f t="shared" si="9"/>
        <v>0</v>
      </c>
      <c r="K38" s="126">
        <f t="shared" si="9"/>
        <v>532.70000000000005</v>
      </c>
      <c r="L38" s="126">
        <f t="shared" si="9"/>
        <v>532.70000000000005</v>
      </c>
      <c r="M38" s="124" t="s">
        <v>213</v>
      </c>
      <c r="N38" s="124" t="s">
        <v>213</v>
      </c>
      <c r="O38" s="124" t="s">
        <v>213</v>
      </c>
      <c r="P38" s="124" t="s">
        <v>213</v>
      </c>
      <c r="Q38" s="124" t="s">
        <v>213</v>
      </c>
    </row>
    <row r="39" spans="1:17" ht="82.5" customHeight="1" outlineLevel="1" x14ac:dyDescent="0.3">
      <c r="A39" s="129" t="s">
        <v>454</v>
      </c>
      <c r="B39" s="127" t="s">
        <v>752</v>
      </c>
      <c r="C39" s="130">
        <v>0</v>
      </c>
      <c r="D39" s="130">
        <v>0</v>
      </c>
      <c r="E39" s="130">
        <f>'РО ПП1'!F269</f>
        <v>532.70000000000005</v>
      </c>
      <c r="F39" s="130">
        <v>532.70000000000005</v>
      </c>
      <c r="G39" s="130">
        <v>0</v>
      </c>
      <c r="H39" s="130">
        <v>0</v>
      </c>
      <c r="I39" s="130">
        <v>0</v>
      </c>
      <c r="J39" s="130">
        <v>0</v>
      </c>
      <c r="K39" s="130">
        <f>C39+E39+G39+I39</f>
        <v>532.70000000000005</v>
      </c>
      <c r="L39" s="130">
        <f>D39+F39+H39+J39</f>
        <v>532.70000000000005</v>
      </c>
      <c r="M39" s="127"/>
      <c r="N39" s="127" t="s">
        <v>753</v>
      </c>
      <c r="O39" s="123">
        <v>1</v>
      </c>
      <c r="P39" s="123">
        <v>1</v>
      </c>
      <c r="Q39" s="127"/>
    </row>
    <row r="40" spans="1:17" ht="45" outlineLevel="1" x14ac:dyDescent="0.3">
      <c r="A40" s="128" t="s">
        <v>631</v>
      </c>
      <c r="B40" s="125" t="s">
        <v>621</v>
      </c>
      <c r="C40" s="126">
        <f>C41</f>
        <v>0</v>
      </c>
      <c r="D40" s="126">
        <f t="shared" si="9"/>
        <v>0</v>
      </c>
      <c r="E40" s="126">
        <f t="shared" si="9"/>
        <v>0</v>
      </c>
      <c r="F40" s="126">
        <f t="shared" si="9"/>
        <v>0</v>
      </c>
      <c r="G40" s="126">
        <f t="shared" si="9"/>
        <v>1350</v>
      </c>
      <c r="H40" s="126">
        <f t="shared" si="9"/>
        <v>1350</v>
      </c>
      <c r="I40" s="126">
        <f t="shared" si="9"/>
        <v>0</v>
      </c>
      <c r="J40" s="126">
        <f t="shared" si="9"/>
        <v>0</v>
      </c>
      <c r="K40" s="126">
        <f t="shared" si="9"/>
        <v>1350</v>
      </c>
      <c r="L40" s="126">
        <f t="shared" si="9"/>
        <v>1350</v>
      </c>
      <c r="M40" s="124" t="s">
        <v>213</v>
      </c>
      <c r="N40" s="124" t="s">
        <v>213</v>
      </c>
      <c r="O40" s="124" t="s">
        <v>213</v>
      </c>
      <c r="P40" s="124" t="s">
        <v>213</v>
      </c>
      <c r="Q40" s="124" t="s">
        <v>213</v>
      </c>
    </row>
    <row r="41" spans="1:17" ht="60" outlineLevel="1" x14ac:dyDescent="0.3">
      <c r="A41" s="129" t="s">
        <v>632</v>
      </c>
      <c r="B41" s="127" t="s">
        <v>754</v>
      </c>
      <c r="C41" s="130">
        <v>0</v>
      </c>
      <c r="D41" s="130">
        <v>0</v>
      </c>
      <c r="E41" s="130">
        <v>0</v>
      </c>
      <c r="F41" s="130">
        <v>0</v>
      </c>
      <c r="G41" s="130">
        <f>'[2]РО ПП1'!G294</f>
        <v>1350</v>
      </c>
      <c r="H41" s="130">
        <v>1350</v>
      </c>
      <c r="I41" s="130">
        <v>0</v>
      </c>
      <c r="J41" s="130">
        <v>0</v>
      </c>
      <c r="K41" s="130">
        <f>C41+E41+G41+I41</f>
        <v>1350</v>
      </c>
      <c r="L41" s="130">
        <f>D41+F41+H41+J41</f>
        <v>1350</v>
      </c>
      <c r="M41" s="127"/>
      <c r="N41" s="127" t="s">
        <v>791</v>
      </c>
      <c r="O41" s="123">
        <v>1</v>
      </c>
      <c r="P41" s="123">
        <v>1</v>
      </c>
      <c r="Q41" s="127"/>
    </row>
    <row r="42" spans="1:17" ht="55.5" customHeight="1" x14ac:dyDescent="0.3">
      <c r="A42" s="124">
        <v>2</v>
      </c>
      <c r="B42" s="125" t="s">
        <v>755</v>
      </c>
      <c r="C42" s="126">
        <f>C44+C46+C48+C50+C52+C54+C56+C58+C60+C62+C64+C66+C68+C70+C72+C74</f>
        <v>1924.4</v>
      </c>
      <c r="D42" s="126">
        <f t="shared" ref="D42:L42" si="10">D44+D46+D48+D50+D52+D54+D56+D58+D60+D62+D64+D66+D68+D70+D72+D74</f>
        <v>1924.4</v>
      </c>
      <c r="E42" s="126">
        <f t="shared" si="10"/>
        <v>212272.3</v>
      </c>
      <c r="F42" s="126">
        <f t="shared" si="10"/>
        <v>35532.699999999997</v>
      </c>
      <c r="G42" s="126">
        <f t="shared" si="10"/>
        <v>38078.800000000003</v>
      </c>
      <c r="H42" s="126">
        <f t="shared" si="10"/>
        <v>32427.741319999997</v>
      </c>
      <c r="I42" s="126">
        <f t="shared" si="10"/>
        <v>0</v>
      </c>
      <c r="J42" s="126">
        <f t="shared" si="10"/>
        <v>0</v>
      </c>
      <c r="K42" s="126">
        <f t="shared" si="10"/>
        <v>252275.5</v>
      </c>
      <c r="L42" s="126">
        <f t="shared" si="10"/>
        <v>69884.841320000007</v>
      </c>
      <c r="M42" s="124" t="s">
        <v>213</v>
      </c>
      <c r="N42" s="124" t="s">
        <v>213</v>
      </c>
      <c r="O42" s="124" t="s">
        <v>213</v>
      </c>
      <c r="P42" s="124" t="s">
        <v>213</v>
      </c>
      <c r="Q42" s="124" t="s">
        <v>213</v>
      </c>
    </row>
    <row r="43" spans="1:17" ht="79.5" customHeight="1" outlineLevel="1" x14ac:dyDescent="0.3">
      <c r="A43" s="129"/>
      <c r="B43" s="127" t="s">
        <v>756</v>
      </c>
      <c r="C43" s="123" t="s">
        <v>213</v>
      </c>
      <c r="D43" s="123" t="s">
        <v>213</v>
      </c>
      <c r="E43" s="123" t="s">
        <v>213</v>
      </c>
      <c r="F43" s="123" t="s">
        <v>213</v>
      </c>
      <c r="G43" s="123" t="s">
        <v>213</v>
      </c>
      <c r="H43" s="123" t="s">
        <v>213</v>
      </c>
      <c r="I43" s="123" t="s">
        <v>213</v>
      </c>
      <c r="J43" s="123" t="s">
        <v>213</v>
      </c>
      <c r="K43" s="123" t="s">
        <v>213</v>
      </c>
      <c r="L43" s="123" t="s">
        <v>213</v>
      </c>
      <c r="M43" s="123" t="s">
        <v>213</v>
      </c>
      <c r="N43" s="138" t="s">
        <v>213</v>
      </c>
      <c r="O43" s="138" t="s">
        <v>213</v>
      </c>
      <c r="P43" s="138" t="s">
        <v>213</v>
      </c>
      <c r="Q43" s="138" t="s">
        <v>213</v>
      </c>
    </row>
    <row r="44" spans="1:17" ht="42.75" customHeight="1" outlineLevel="1" x14ac:dyDescent="0.3">
      <c r="A44" s="124" t="s">
        <v>71</v>
      </c>
      <c r="B44" s="125" t="s">
        <v>368</v>
      </c>
      <c r="C44" s="126">
        <f>C45</f>
        <v>0</v>
      </c>
      <c r="D44" s="126">
        <f t="shared" ref="D44:L44" si="11">D45</f>
        <v>0</v>
      </c>
      <c r="E44" s="126">
        <f t="shared" si="11"/>
        <v>0</v>
      </c>
      <c r="F44" s="126">
        <f t="shared" si="11"/>
        <v>0</v>
      </c>
      <c r="G44" s="126">
        <f t="shared" si="11"/>
        <v>0</v>
      </c>
      <c r="H44" s="126">
        <f t="shared" si="11"/>
        <v>0</v>
      </c>
      <c r="I44" s="126">
        <f t="shared" si="11"/>
        <v>0</v>
      </c>
      <c r="J44" s="126">
        <f t="shared" si="11"/>
        <v>0</v>
      </c>
      <c r="K44" s="126">
        <f t="shared" si="11"/>
        <v>0</v>
      </c>
      <c r="L44" s="126">
        <f t="shared" si="11"/>
        <v>0</v>
      </c>
      <c r="M44" s="124" t="s">
        <v>213</v>
      </c>
      <c r="N44" s="124" t="s">
        <v>213</v>
      </c>
      <c r="O44" s="124" t="s">
        <v>213</v>
      </c>
      <c r="P44" s="124" t="s">
        <v>213</v>
      </c>
      <c r="Q44" s="124" t="s">
        <v>213</v>
      </c>
    </row>
    <row r="45" spans="1:17" ht="49.5" customHeight="1" outlineLevel="1" x14ac:dyDescent="0.3">
      <c r="A45" s="129" t="s">
        <v>144</v>
      </c>
      <c r="B45" s="127" t="s">
        <v>757</v>
      </c>
      <c r="C45" s="130">
        <v>0</v>
      </c>
      <c r="D45" s="130">
        <v>0</v>
      </c>
      <c r="E45" s="130">
        <v>0</v>
      </c>
      <c r="F45" s="130">
        <v>0</v>
      </c>
      <c r="G45" s="130">
        <v>0</v>
      </c>
      <c r="H45" s="130">
        <v>0</v>
      </c>
      <c r="I45" s="130">
        <v>0</v>
      </c>
      <c r="J45" s="130">
        <v>0</v>
      </c>
      <c r="K45" s="130">
        <v>0</v>
      </c>
      <c r="L45" s="130">
        <v>0</v>
      </c>
      <c r="M45" s="138" t="s">
        <v>213</v>
      </c>
      <c r="N45" s="138" t="s">
        <v>213</v>
      </c>
      <c r="O45" s="138" t="s">
        <v>213</v>
      </c>
      <c r="P45" s="138" t="s">
        <v>213</v>
      </c>
      <c r="Q45" s="138" t="s">
        <v>213</v>
      </c>
    </row>
    <row r="46" spans="1:17" ht="64.5" customHeight="1" outlineLevel="1" x14ac:dyDescent="0.3">
      <c r="A46" s="128" t="s">
        <v>145</v>
      </c>
      <c r="B46" s="125" t="s">
        <v>370</v>
      </c>
      <c r="C46" s="126">
        <f>C47</f>
        <v>0</v>
      </c>
      <c r="D46" s="126">
        <f t="shared" ref="D46:L46" si="12">D47</f>
        <v>0</v>
      </c>
      <c r="E46" s="126">
        <f t="shared" si="12"/>
        <v>0</v>
      </c>
      <c r="F46" s="126">
        <f t="shared" si="12"/>
        <v>0</v>
      </c>
      <c r="G46" s="126">
        <f t="shared" si="12"/>
        <v>0</v>
      </c>
      <c r="H46" s="126">
        <f t="shared" si="12"/>
        <v>0</v>
      </c>
      <c r="I46" s="126">
        <f t="shared" si="12"/>
        <v>0</v>
      </c>
      <c r="J46" s="126">
        <f t="shared" si="12"/>
        <v>0</v>
      </c>
      <c r="K46" s="126">
        <f t="shared" si="12"/>
        <v>0</v>
      </c>
      <c r="L46" s="126">
        <f t="shared" si="12"/>
        <v>0</v>
      </c>
      <c r="M46" s="124" t="s">
        <v>213</v>
      </c>
      <c r="N46" s="124" t="s">
        <v>213</v>
      </c>
      <c r="O46" s="124" t="s">
        <v>213</v>
      </c>
      <c r="P46" s="124" t="s">
        <v>213</v>
      </c>
      <c r="Q46" s="124" t="s">
        <v>213</v>
      </c>
    </row>
    <row r="47" spans="1:17" ht="60.75" customHeight="1" outlineLevel="1" x14ac:dyDescent="0.3">
      <c r="A47" s="129" t="s">
        <v>758</v>
      </c>
      <c r="B47" s="127" t="s">
        <v>363</v>
      </c>
      <c r="C47" s="130">
        <v>0</v>
      </c>
      <c r="D47" s="130">
        <v>0</v>
      </c>
      <c r="E47" s="130">
        <v>0</v>
      </c>
      <c r="F47" s="130">
        <v>0</v>
      </c>
      <c r="G47" s="130">
        <v>0</v>
      </c>
      <c r="H47" s="130">
        <v>0</v>
      </c>
      <c r="I47" s="130">
        <v>0</v>
      </c>
      <c r="J47" s="130">
        <v>0</v>
      </c>
      <c r="K47" s="130">
        <v>0</v>
      </c>
      <c r="L47" s="130">
        <v>0</v>
      </c>
      <c r="M47" s="138" t="s">
        <v>213</v>
      </c>
      <c r="N47" s="138" t="s">
        <v>213</v>
      </c>
      <c r="O47" s="138" t="s">
        <v>213</v>
      </c>
      <c r="P47" s="138" t="s">
        <v>213</v>
      </c>
      <c r="Q47" s="138" t="s">
        <v>213</v>
      </c>
    </row>
    <row r="48" spans="1:17" ht="42.75" customHeight="1" outlineLevel="1" x14ac:dyDescent="0.3">
      <c r="A48" s="128" t="s">
        <v>147</v>
      </c>
      <c r="B48" s="125" t="s">
        <v>372</v>
      </c>
      <c r="C48" s="126">
        <f>C49</f>
        <v>0</v>
      </c>
      <c r="D48" s="126">
        <f t="shared" ref="D48:L48" si="13">D49</f>
        <v>0</v>
      </c>
      <c r="E48" s="126">
        <f t="shared" si="13"/>
        <v>0</v>
      </c>
      <c r="F48" s="126">
        <f t="shared" si="13"/>
        <v>0</v>
      </c>
      <c r="G48" s="126">
        <f t="shared" si="13"/>
        <v>0</v>
      </c>
      <c r="H48" s="126">
        <f t="shared" si="13"/>
        <v>0</v>
      </c>
      <c r="I48" s="126">
        <f t="shared" si="13"/>
        <v>0</v>
      </c>
      <c r="J48" s="126">
        <f t="shared" si="13"/>
        <v>0</v>
      </c>
      <c r="K48" s="126">
        <f t="shared" si="13"/>
        <v>0</v>
      </c>
      <c r="L48" s="126">
        <f t="shared" si="13"/>
        <v>0</v>
      </c>
      <c r="M48" s="124" t="s">
        <v>213</v>
      </c>
      <c r="N48" s="124" t="s">
        <v>213</v>
      </c>
      <c r="O48" s="124" t="s">
        <v>213</v>
      </c>
      <c r="P48" s="124" t="s">
        <v>213</v>
      </c>
      <c r="Q48" s="124" t="s">
        <v>213</v>
      </c>
    </row>
    <row r="49" spans="1:17" ht="30" outlineLevel="1" x14ac:dyDescent="0.3">
      <c r="A49" s="129" t="s">
        <v>759</v>
      </c>
      <c r="B49" s="127" t="s">
        <v>760</v>
      </c>
      <c r="C49" s="130">
        <v>0</v>
      </c>
      <c r="D49" s="130">
        <v>0</v>
      </c>
      <c r="E49" s="130">
        <v>0</v>
      </c>
      <c r="F49" s="130">
        <v>0</v>
      </c>
      <c r="G49" s="130">
        <v>0</v>
      </c>
      <c r="H49" s="130">
        <v>0</v>
      </c>
      <c r="I49" s="130">
        <v>0</v>
      </c>
      <c r="J49" s="130">
        <v>0</v>
      </c>
      <c r="K49" s="130">
        <v>0</v>
      </c>
      <c r="L49" s="130">
        <v>0</v>
      </c>
      <c r="M49" s="138" t="s">
        <v>213</v>
      </c>
      <c r="N49" s="138" t="s">
        <v>213</v>
      </c>
      <c r="O49" s="138" t="s">
        <v>213</v>
      </c>
      <c r="P49" s="138" t="s">
        <v>213</v>
      </c>
      <c r="Q49" s="138" t="s">
        <v>213</v>
      </c>
    </row>
    <row r="50" spans="1:17" ht="40.5" customHeight="1" outlineLevel="1" x14ac:dyDescent="0.3">
      <c r="A50" s="128" t="s">
        <v>163</v>
      </c>
      <c r="B50" s="125" t="s">
        <v>374</v>
      </c>
      <c r="C50" s="126">
        <f>C51</f>
        <v>0</v>
      </c>
      <c r="D50" s="126">
        <f t="shared" ref="D50:L50" si="14">D51</f>
        <v>0</v>
      </c>
      <c r="E50" s="126">
        <f t="shared" si="14"/>
        <v>0</v>
      </c>
      <c r="F50" s="126">
        <f t="shared" si="14"/>
        <v>0</v>
      </c>
      <c r="G50" s="126">
        <f t="shared" si="14"/>
        <v>0</v>
      </c>
      <c r="H50" s="126">
        <f t="shared" si="14"/>
        <v>0</v>
      </c>
      <c r="I50" s="126">
        <f t="shared" si="14"/>
        <v>0</v>
      </c>
      <c r="J50" s="126">
        <f t="shared" si="14"/>
        <v>0</v>
      </c>
      <c r="K50" s="126">
        <f t="shared" si="14"/>
        <v>0</v>
      </c>
      <c r="L50" s="126">
        <f t="shared" si="14"/>
        <v>0</v>
      </c>
      <c r="M50" s="124" t="s">
        <v>213</v>
      </c>
      <c r="N50" s="124" t="s">
        <v>213</v>
      </c>
      <c r="O50" s="124" t="s">
        <v>213</v>
      </c>
      <c r="P50" s="124" t="s">
        <v>213</v>
      </c>
      <c r="Q50" s="124" t="s">
        <v>213</v>
      </c>
    </row>
    <row r="51" spans="1:17" ht="37.5" customHeight="1" outlineLevel="1" x14ac:dyDescent="0.3">
      <c r="A51" s="129" t="s">
        <v>164</v>
      </c>
      <c r="B51" s="127" t="s">
        <v>761</v>
      </c>
      <c r="C51" s="130">
        <v>0</v>
      </c>
      <c r="D51" s="130">
        <v>0</v>
      </c>
      <c r="E51" s="130">
        <v>0</v>
      </c>
      <c r="F51" s="130">
        <v>0</v>
      </c>
      <c r="G51" s="130">
        <v>0</v>
      </c>
      <c r="H51" s="130">
        <v>0</v>
      </c>
      <c r="I51" s="130">
        <v>0</v>
      </c>
      <c r="J51" s="130">
        <v>0</v>
      </c>
      <c r="K51" s="130">
        <v>0</v>
      </c>
      <c r="L51" s="130">
        <v>0</v>
      </c>
      <c r="M51" s="138" t="s">
        <v>213</v>
      </c>
      <c r="N51" s="138" t="s">
        <v>213</v>
      </c>
      <c r="O51" s="138" t="s">
        <v>213</v>
      </c>
      <c r="P51" s="138" t="s">
        <v>213</v>
      </c>
      <c r="Q51" s="138" t="s">
        <v>213</v>
      </c>
    </row>
    <row r="52" spans="1:17" ht="39" customHeight="1" outlineLevel="1" x14ac:dyDescent="0.3">
      <c r="A52" s="128" t="s">
        <v>165</v>
      </c>
      <c r="B52" s="125" t="s">
        <v>376</v>
      </c>
      <c r="C52" s="126">
        <f>C53</f>
        <v>0</v>
      </c>
      <c r="D52" s="126">
        <f t="shared" ref="D52:L52" si="15">D53</f>
        <v>0</v>
      </c>
      <c r="E52" s="126">
        <f t="shared" si="15"/>
        <v>0</v>
      </c>
      <c r="F52" s="126">
        <f t="shared" si="15"/>
        <v>0</v>
      </c>
      <c r="G52" s="126">
        <f t="shared" si="15"/>
        <v>0</v>
      </c>
      <c r="H52" s="126">
        <f t="shared" si="15"/>
        <v>0</v>
      </c>
      <c r="I52" s="126">
        <f t="shared" si="15"/>
        <v>0</v>
      </c>
      <c r="J52" s="126">
        <f t="shared" si="15"/>
        <v>0</v>
      </c>
      <c r="K52" s="126">
        <f t="shared" si="15"/>
        <v>0</v>
      </c>
      <c r="L52" s="126">
        <f t="shared" si="15"/>
        <v>0</v>
      </c>
      <c r="M52" s="124" t="s">
        <v>213</v>
      </c>
      <c r="N52" s="124" t="s">
        <v>213</v>
      </c>
      <c r="O52" s="124" t="s">
        <v>213</v>
      </c>
      <c r="P52" s="124" t="s">
        <v>213</v>
      </c>
      <c r="Q52" s="124" t="s">
        <v>213</v>
      </c>
    </row>
    <row r="53" spans="1:17" ht="52.5" customHeight="1" outlineLevel="1" x14ac:dyDescent="0.3">
      <c r="A53" s="129" t="s">
        <v>166</v>
      </c>
      <c r="B53" s="127" t="s">
        <v>762</v>
      </c>
      <c r="C53" s="130">
        <v>0</v>
      </c>
      <c r="D53" s="130">
        <v>0</v>
      </c>
      <c r="E53" s="130">
        <v>0</v>
      </c>
      <c r="F53" s="130">
        <v>0</v>
      </c>
      <c r="G53" s="130">
        <v>0</v>
      </c>
      <c r="H53" s="130">
        <v>0</v>
      </c>
      <c r="I53" s="130">
        <v>0</v>
      </c>
      <c r="J53" s="130">
        <v>0</v>
      </c>
      <c r="K53" s="130">
        <v>0</v>
      </c>
      <c r="L53" s="130">
        <v>0</v>
      </c>
      <c r="M53" s="138" t="s">
        <v>213</v>
      </c>
      <c r="N53" s="138" t="s">
        <v>213</v>
      </c>
      <c r="O53" s="138" t="s">
        <v>213</v>
      </c>
      <c r="P53" s="138" t="s">
        <v>213</v>
      </c>
      <c r="Q53" s="138" t="s">
        <v>213</v>
      </c>
    </row>
    <row r="54" spans="1:17" ht="59.25" customHeight="1" outlineLevel="1" x14ac:dyDescent="0.3">
      <c r="A54" s="128" t="s">
        <v>167</v>
      </c>
      <c r="B54" s="125" t="s">
        <v>378</v>
      </c>
      <c r="C54" s="126">
        <f>C55</f>
        <v>0</v>
      </c>
      <c r="D54" s="126">
        <f t="shared" ref="D54:L54" si="16">D55</f>
        <v>0</v>
      </c>
      <c r="E54" s="126">
        <f t="shared" si="16"/>
        <v>0</v>
      </c>
      <c r="F54" s="126">
        <f t="shared" si="16"/>
        <v>0</v>
      </c>
      <c r="G54" s="126">
        <f t="shared" si="16"/>
        <v>23030.2</v>
      </c>
      <c r="H54" s="126">
        <f t="shared" si="16"/>
        <v>22965.211319999999</v>
      </c>
      <c r="I54" s="126">
        <f t="shared" si="16"/>
        <v>0</v>
      </c>
      <c r="J54" s="126">
        <f t="shared" si="16"/>
        <v>0</v>
      </c>
      <c r="K54" s="126">
        <f t="shared" si="16"/>
        <v>23030.2</v>
      </c>
      <c r="L54" s="126">
        <f t="shared" si="16"/>
        <v>22965.211319999999</v>
      </c>
      <c r="M54" s="124" t="s">
        <v>213</v>
      </c>
      <c r="N54" s="124" t="s">
        <v>213</v>
      </c>
      <c r="O54" s="124" t="s">
        <v>213</v>
      </c>
      <c r="P54" s="124" t="s">
        <v>213</v>
      </c>
      <c r="Q54" s="124" t="s">
        <v>213</v>
      </c>
    </row>
    <row r="55" spans="1:17" ht="92.25" customHeight="1" outlineLevel="1" x14ac:dyDescent="0.3">
      <c r="A55" s="129" t="s">
        <v>168</v>
      </c>
      <c r="B55" s="127" t="s">
        <v>763</v>
      </c>
      <c r="C55" s="130">
        <v>0</v>
      </c>
      <c r="D55" s="130">
        <v>0</v>
      </c>
      <c r="E55" s="130">
        <v>0</v>
      </c>
      <c r="F55" s="130">
        <v>0</v>
      </c>
      <c r="G55" s="130">
        <f>'[2]РО ПП2'!G50</f>
        <v>23030.2</v>
      </c>
      <c r="H55" s="130">
        <v>22965.211319999999</v>
      </c>
      <c r="I55" s="130">
        <v>0</v>
      </c>
      <c r="J55" s="130">
        <v>0</v>
      </c>
      <c r="K55" s="130">
        <f>C55+E55+G55+I55</f>
        <v>23030.2</v>
      </c>
      <c r="L55" s="130">
        <f>D55+F55+H55+J55</f>
        <v>22965.211319999999</v>
      </c>
      <c r="M55" s="151" t="s">
        <v>800</v>
      </c>
      <c r="N55" s="127" t="s">
        <v>335</v>
      </c>
      <c r="O55" s="150">
        <v>52</v>
      </c>
      <c r="P55" s="150">
        <v>57</v>
      </c>
      <c r="Q55" s="149"/>
    </row>
    <row r="56" spans="1:17" ht="79.5" customHeight="1" outlineLevel="1" x14ac:dyDescent="0.3">
      <c r="A56" s="128" t="s">
        <v>169</v>
      </c>
      <c r="B56" s="125" t="s">
        <v>380</v>
      </c>
      <c r="C56" s="126">
        <f>C57</f>
        <v>0</v>
      </c>
      <c r="D56" s="126">
        <f t="shared" ref="D56:L56" si="17">D57</f>
        <v>0</v>
      </c>
      <c r="E56" s="126">
        <f t="shared" si="17"/>
        <v>31786</v>
      </c>
      <c r="F56" s="126">
        <f t="shared" si="17"/>
        <v>31786</v>
      </c>
      <c r="G56" s="126">
        <f t="shared" si="17"/>
        <v>0</v>
      </c>
      <c r="H56" s="126">
        <f t="shared" si="17"/>
        <v>0</v>
      </c>
      <c r="I56" s="126">
        <f t="shared" si="17"/>
        <v>0</v>
      </c>
      <c r="J56" s="126">
        <f t="shared" si="17"/>
        <v>0</v>
      </c>
      <c r="K56" s="126">
        <f t="shared" si="17"/>
        <v>31786</v>
      </c>
      <c r="L56" s="126">
        <f t="shared" si="17"/>
        <v>31786</v>
      </c>
      <c r="M56" s="124" t="s">
        <v>213</v>
      </c>
      <c r="N56" s="124" t="s">
        <v>213</v>
      </c>
      <c r="O56" s="124" t="s">
        <v>213</v>
      </c>
      <c r="P56" s="124" t="s">
        <v>213</v>
      </c>
      <c r="Q56" s="124" t="s">
        <v>213</v>
      </c>
    </row>
    <row r="57" spans="1:17" ht="181.5" customHeight="1" outlineLevel="1" x14ac:dyDescent="0.3">
      <c r="A57" s="129" t="s">
        <v>170</v>
      </c>
      <c r="B57" s="127" t="s">
        <v>764</v>
      </c>
      <c r="C57" s="130">
        <v>0</v>
      </c>
      <c r="D57" s="130">
        <v>0</v>
      </c>
      <c r="E57" s="130">
        <f>'[2]РО ПП2'!F81</f>
        <v>31786</v>
      </c>
      <c r="F57" s="130">
        <v>31786</v>
      </c>
      <c r="G57" s="130">
        <v>0</v>
      </c>
      <c r="H57" s="130">
        <v>0</v>
      </c>
      <c r="I57" s="130">
        <v>0</v>
      </c>
      <c r="J57" s="130">
        <v>0</v>
      </c>
      <c r="K57" s="130">
        <f>C57+E57+G57+I57</f>
        <v>31786</v>
      </c>
      <c r="L57" s="130">
        <f>D57+F57+H57+J57</f>
        <v>31786</v>
      </c>
      <c r="M57" s="127"/>
      <c r="N57" s="127" t="s">
        <v>381</v>
      </c>
      <c r="O57" s="123">
        <v>145</v>
      </c>
      <c r="P57" s="123">
        <v>145</v>
      </c>
      <c r="Q57" s="147" t="s">
        <v>804</v>
      </c>
    </row>
    <row r="58" spans="1:17" ht="60" customHeight="1" outlineLevel="1" x14ac:dyDescent="0.3">
      <c r="A58" s="128" t="s">
        <v>171</v>
      </c>
      <c r="B58" s="125" t="s">
        <v>383</v>
      </c>
      <c r="C58" s="126">
        <f>C59</f>
        <v>0</v>
      </c>
      <c r="D58" s="126">
        <f t="shared" ref="D58:L58" si="18">D59</f>
        <v>0</v>
      </c>
      <c r="E58" s="126">
        <f t="shared" si="18"/>
        <v>0</v>
      </c>
      <c r="F58" s="126">
        <f t="shared" si="18"/>
        <v>0</v>
      </c>
      <c r="G58" s="126">
        <f t="shared" si="18"/>
        <v>0</v>
      </c>
      <c r="H58" s="126">
        <f t="shared" si="18"/>
        <v>0</v>
      </c>
      <c r="I58" s="126">
        <f t="shared" si="18"/>
        <v>0</v>
      </c>
      <c r="J58" s="126">
        <f t="shared" si="18"/>
        <v>0</v>
      </c>
      <c r="K58" s="126">
        <f t="shared" si="18"/>
        <v>0</v>
      </c>
      <c r="L58" s="126">
        <f t="shared" si="18"/>
        <v>0</v>
      </c>
      <c r="M58" s="124" t="s">
        <v>213</v>
      </c>
      <c r="N58" s="124" t="s">
        <v>213</v>
      </c>
      <c r="O58" s="124" t="s">
        <v>213</v>
      </c>
      <c r="P58" s="124" t="s">
        <v>213</v>
      </c>
      <c r="Q58" s="124" t="s">
        <v>213</v>
      </c>
    </row>
    <row r="59" spans="1:17" ht="82.5" customHeight="1" outlineLevel="1" x14ac:dyDescent="0.3">
      <c r="A59" s="129" t="s">
        <v>172</v>
      </c>
      <c r="B59" s="127" t="s">
        <v>765</v>
      </c>
      <c r="C59" s="130">
        <v>0</v>
      </c>
      <c r="D59" s="130">
        <v>0</v>
      </c>
      <c r="E59" s="130">
        <v>0</v>
      </c>
      <c r="F59" s="130">
        <v>0</v>
      </c>
      <c r="G59" s="130">
        <v>0</v>
      </c>
      <c r="H59" s="130">
        <v>0</v>
      </c>
      <c r="I59" s="130">
        <v>0</v>
      </c>
      <c r="J59" s="130">
        <v>0</v>
      </c>
      <c r="K59" s="130">
        <f>C59+E59+G59+I59</f>
        <v>0</v>
      </c>
      <c r="L59" s="130">
        <f>D59+F59+H59+J59</f>
        <v>0</v>
      </c>
      <c r="M59" s="138" t="s">
        <v>213</v>
      </c>
      <c r="N59" s="138" t="s">
        <v>213</v>
      </c>
      <c r="O59" s="138" t="s">
        <v>213</v>
      </c>
      <c r="P59" s="138" t="s">
        <v>213</v>
      </c>
      <c r="Q59" s="138" t="s">
        <v>213</v>
      </c>
    </row>
    <row r="60" spans="1:17" ht="60" customHeight="1" outlineLevel="1" x14ac:dyDescent="0.3">
      <c r="A60" s="128" t="s">
        <v>173</v>
      </c>
      <c r="B60" s="125" t="s">
        <v>766</v>
      </c>
      <c r="C60" s="126">
        <f>C61</f>
        <v>0</v>
      </c>
      <c r="D60" s="126">
        <f t="shared" ref="D60:L60" si="19">D61</f>
        <v>0</v>
      </c>
      <c r="E60" s="126">
        <f t="shared" si="19"/>
        <v>2922.2</v>
      </c>
      <c r="F60" s="126">
        <f t="shared" si="19"/>
        <v>2922</v>
      </c>
      <c r="G60" s="126">
        <f t="shared" si="19"/>
        <v>5201</v>
      </c>
      <c r="H60" s="126">
        <f t="shared" si="19"/>
        <v>2924.8</v>
      </c>
      <c r="I60" s="126">
        <f t="shared" si="19"/>
        <v>0</v>
      </c>
      <c r="J60" s="126">
        <f t="shared" si="19"/>
        <v>0</v>
      </c>
      <c r="K60" s="126">
        <f t="shared" si="19"/>
        <v>8123.2</v>
      </c>
      <c r="L60" s="126">
        <f t="shared" si="19"/>
        <v>5846.8</v>
      </c>
      <c r="M60" s="124" t="s">
        <v>213</v>
      </c>
      <c r="N60" s="124" t="s">
        <v>213</v>
      </c>
      <c r="O60" s="124" t="s">
        <v>213</v>
      </c>
      <c r="P60" s="124" t="s">
        <v>213</v>
      </c>
      <c r="Q60" s="124" t="s">
        <v>213</v>
      </c>
    </row>
    <row r="61" spans="1:17" ht="303" customHeight="1" outlineLevel="1" x14ac:dyDescent="0.3">
      <c r="A61" s="129" t="s">
        <v>174</v>
      </c>
      <c r="B61" s="127" t="s">
        <v>767</v>
      </c>
      <c r="C61" s="130">
        <v>0</v>
      </c>
      <c r="D61" s="130">
        <v>0</v>
      </c>
      <c r="E61" s="130">
        <f>'[2]РО ПП2'!F107</f>
        <v>2922.2</v>
      </c>
      <c r="F61" s="130">
        <v>2922</v>
      </c>
      <c r="G61" s="130">
        <f>'[2]РО ПП2'!G107</f>
        <v>5201</v>
      </c>
      <c r="H61" s="130">
        <v>2924.8</v>
      </c>
      <c r="I61" s="130">
        <v>0</v>
      </c>
      <c r="J61" s="130">
        <v>0</v>
      </c>
      <c r="K61" s="130">
        <f>C61+E61+G61+I61</f>
        <v>8123.2</v>
      </c>
      <c r="L61" s="130">
        <f>D61+F61+H61+J61</f>
        <v>5846.8</v>
      </c>
      <c r="M61" s="146" t="s">
        <v>792</v>
      </c>
      <c r="N61" s="127" t="s">
        <v>397</v>
      </c>
      <c r="O61" s="123">
        <v>3</v>
      </c>
      <c r="P61" s="123">
        <v>3</v>
      </c>
      <c r="Q61" s="127"/>
    </row>
    <row r="62" spans="1:17" ht="64.5" customHeight="1" outlineLevel="1" x14ac:dyDescent="0.3">
      <c r="A62" s="128" t="s">
        <v>175</v>
      </c>
      <c r="B62" s="125" t="s">
        <v>385</v>
      </c>
      <c r="C62" s="126">
        <f>C63</f>
        <v>0</v>
      </c>
      <c r="D62" s="126">
        <f t="shared" ref="D62:L62" si="20">D63</f>
        <v>0</v>
      </c>
      <c r="E62" s="126">
        <f t="shared" si="20"/>
        <v>0</v>
      </c>
      <c r="F62" s="126">
        <f t="shared" si="20"/>
        <v>0</v>
      </c>
      <c r="G62" s="126">
        <f t="shared" si="20"/>
        <v>0</v>
      </c>
      <c r="H62" s="126">
        <f t="shared" si="20"/>
        <v>0</v>
      </c>
      <c r="I62" s="126">
        <f t="shared" si="20"/>
        <v>0</v>
      </c>
      <c r="J62" s="126">
        <f t="shared" si="20"/>
        <v>0</v>
      </c>
      <c r="K62" s="126">
        <f t="shared" si="20"/>
        <v>0</v>
      </c>
      <c r="L62" s="126">
        <f t="shared" si="20"/>
        <v>0</v>
      </c>
      <c r="M62" s="124" t="s">
        <v>213</v>
      </c>
      <c r="N62" s="124" t="s">
        <v>213</v>
      </c>
      <c r="O62" s="124" t="s">
        <v>213</v>
      </c>
      <c r="P62" s="124" t="s">
        <v>213</v>
      </c>
      <c r="Q62" s="124" t="s">
        <v>213</v>
      </c>
    </row>
    <row r="63" spans="1:17" ht="66" customHeight="1" outlineLevel="1" x14ac:dyDescent="0.3">
      <c r="A63" s="129" t="s">
        <v>176</v>
      </c>
      <c r="B63" s="127" t="s">
        <v>768</v>
      </c>
      <c r="C63" s="130">
        <v>0</v>
      </c>
      <c r="D63" s="130">
        <v>0</v>
      </c>
      <c r="E63" s="130">
        <v>0</v>
      </c>
      <c r="F63" s="130">
        <v>0</v>
      </c>
      <c r="G63" s="130">
        <v>0</v>
      </c>
      <c r="H63" s="130">
        <v>0</v>
      </c>
      <c r="I63" s="130">
        <v>0</v>
      </c>
      <c r="J63" s="130">
        <v>0</v>
      </c>
      <c r="K63" s="130">
        <v>0</v>
      </c>
      <c r="L63" s="130">
        <v>0</v>
      </c>
      <c r="M63" s="138" t="s">
        <v>213</v>
      </c>
      <c r="N63" s="138" t="s">
        <v>213</v>
      </c>
      <c r="O63" s="138" t="s">
        <v>213</v>
      </c>
      <c r="P63" s="138" t="s">
        <v>213</v>
      </c>
      <c r="Q63" s="138" t="s">
        <v>213</v>
      </c>
    </row>
    <row r="64" spans="1:17" ht="66" customHeight="1" outlineLevel="1" x14ac:dyDescent="0.3">
      <c r="A64" s="128" t="s">
        <v>463</v>
      </c>
      <c r="B64" s="125" t="s">
        <v>386</v>
      </c>
      <c r="C64" s="126">
        <f>C65</f>
        <v>0</v>
      </c>
      <c r="D64" s="126">
        <f t="shared" ref="D64:L64" si="21">D65</f>
        <v>0</v>
      </c>
      <c r="E64" s="126">
        <f t="shared" si="21"/>
        <v>0</v>
      </c>
      <c r="F64" s="126">
        <f t="shared" si="21"/>
        <v>0</v>
      </c>
      <c r="G64" s="126">
        <f t="shared" si="21"/>
        <v>4075</v>
      </c>
      <c r="H64" s="126">
        <f t="shared" si="21"/>
        <v>4075</v>
      </c>
      <c r="I64" s="126">
        <f t="shared" si="21"/>
        <v>0</v>
      </c>
      <c r="J64" s="126">
        <f t="shared" si="21"/>
        <v>0</v>
      </c>
      <c r="K64" s="126">
        <f t="shared" si="21"/>
        <v>4075</v>
      </c>
      <c r="L64" s="126">
        <f t="shared" si="21"/>
        <v>4075</v>
      </c>
      <c r="M64" s="124" t="s">
        <v>213</v>
      </c>
      <c r="N64" s="124" t="s">
        <v>213</v>
      </c>
      <c r="O64" s="124" t="s">
        <v>213</v>
      </c>
      <c r="P64" s="124" t="s">
        <v>213</v>
      </c>
      <c r="Q64" s="124" t="s">
        <v>213</v>
      </c>
    </row>
    <row r="65" spans="1:17" ht="66.75" customHeight="1" outlineLevel="1" x14ac:dyDescent="0.3">
      <c r="A65" s="129" t="s">
        <v>464</v>
      </c>
      <c r="B65" s="127" t="s">
        <v>769</v>
      </c>
      <c r="C65" s="130">
        <v>0</v>
      </c>
      <c r="D65" s="130">
        <v>0</v>
      </c>
      <c r="E65" s="130">
        <v>0</v>
      </c>
      <c r="F65" s="130">
        <v>0</v>
      </c>
      <c r="G65" s="130">
        <f>'[2]РО ПП2'!G139</f>
        <v>4075</v>
      </c>
      <c r="H65" s="130">
        <v>4075</v>
      </c>
      <c r="I65" s="130">
        <v>0</v>
      </c>
      <c r="J65" s="130">
        <v>0</v>
      </c>
      <c r="K65" s="130">
        <f>C65+E65+G65+I65</f>
        <v>4075</v>
      </c>
      <c r="L65" s="130">
        <f>D65+F65+H65+J65</f>
        <v>4075</v>
      </c>
      <c r="M65" s="127"/>
      <c r="N65" s="127" t="s">
        <v>337</v>
      </c>
      <c r="O65" s="123">
        <v>0</v>
      </c>
      <c r="P65" s="123">
        <v>0</v>
      </c>
      <c r="Q65" s="127"/>
    </row>
    <row r="66" spans="1:17" ht="74.25" customHeight="1" outlineLevel="1" x14ac:dyDescent="0.3">
      <c r="A66" s="128" t="s">
        <v>467</v>
      </c>
      <c r="B66" s="125" t="s">
        <v>388</v>
      </c>
      <c r="C66" s="126">
        <f>C67</f>
        <v>1924.4</v>
      </c>
      <c r="D66" s="126">
        <f t="shared" ref="D66:L78" si="22">D67</f>
        <v>1924.4</v>
      </c>
      <c r="E66" s="126">
        <f t="shared" si="22"/>
        <v>824.7</v>
      </c>
      <c r="F66" s="126">
        <f t="shared" si="22"/>
        <v>824.7</v>
      </c>
      <c r="G66" s="126">
        <f t="shared" si="22"/>
        <v>0</v>
      </c>
      <c r="H66" s="126">
        <f t="shared" si="22"/>
        <v>0</v>
      </c>
      <c r="I66" s="126">
        <f t="shared" si="22"/>
        <v>0</v>
      </c>
      <c r="J66" s="126">
        <f t="shared" si="22"/>
        <v>0</v>
      </c>
      <c r="K66" s="126">
        <f t="shared" si="22"/>
        <v>2749.1000000000004</v>
      </c>
      <c r="L66" s="126">
        <f t="shared" si="22"/>
        <v>2749.1000000000004</v>
      </c>
      <c r="M66" s="124" t="s">
        <v>213</v>
      </c>
      <c r="N66" s="124" t="s">
        <v>213</v>
      </c>
      <c r="O66" s="124" t="s">
        <v>213</v>
      </c>
      <c r="P66" s="124" t="s">
        <v>213</v>
      </c>
      <c r="Q66" s="124" t="s">
        <v>213</v>
      </c>
    </row>
    <row r="67" spans="1:17" ht="111.75" customHeight="1" outlineLevel="1" x14ac:dyDescent="0.3">
      <c r="A67" s="129" t="s">
        <v>468</v>
      </c>
      <c r="B67" s="127" t="s">
        <v>770</v>
      </c>
      <c r="C67" s="130">
        <f>'[2]РО ПП2'!E146</f>
        <v>1924.4</v>
      </c>
      <c r="D67" s="130">
        <v>1924.4</v>
      </c>
      <c r="E67" s="130">
        <f>'[2]РО ПП2'!F146</f>
        <v>824.7</v>
      </c>
      <c r="F67" s="130">
        <v>824.7</v>
      </c>
      <c r="G67" s="130">
        <v>0</v>
      </c>
      <c r="H67" s="130">
        <v>0</v>
      </c>
      <c r="I67" s="130">
        <v>0</v>
      </c>
      <c r="J67" s="130">
        <v>0</v>
      </c>
      <c r="K67" s="130">
        <f>C67+E67+G67+I67</f>
        <v>2749.1000000000004</v>
      </c>
      <c r="L67" s="130">
        <f>D67+F67+H67+J67</f>
        <v>2749.1000000000004</v>
      </c>
      <c r="M67" s="127"/>
      <c r="N67" s="127" t="s">
        <v>625</v>
      </c>
      <c r="O67" s="123">
        <v>3</v>
      </c>
      <c r="P67" s="123">
        <v>3</v>
      </c>
      <c r="Q67" s="127"/>
    </row>
    <row r="68" spans="1:17" ht="76.5" customHeight="1" outlineLevel="1" x14ac:dyDescent="0.3">
      <c r="A68" s="128" t="s">
        <v>470</v>
      </c>
      <c r="B68" s="125" t="s">
        <v>608</v>
      </c>
      <c r="C68" s="126">
        <f>C69</f>
        <v>0</v>
      </c>
      <c r="D68" s="126">
        <f t="shared" si="22"/>
        <v>0</v>
      </c>
      <c r="E68" s="126">
        <f t="shared" si="22"/>
        <v>0</v>
      </c>
      <c r="F68" s="126">
        <f t="shared" si="22"/>
        <v>0</v>
      </c>
      <c r="G68" s="126">
        <f t="shared" si="22"/>
        <v>375.9</v>
      </c>
      <c r="H68" s="126">
        <f t="shared" si="22"/>
        <v>0</v>
      </c>
      <c r="I68" s="126">
        <f t="shared" si="22"/>
        <v>0</v>
      </c>
      <c r="J68" s="126">
        <f t="shared" si="22"/>
        <v>0</v>
      </c>
      <c r="K68" s="126">
        <f t="shared" si="22"/>
        <v>375.9</v>
      </c>
      <c r="L68" s="126">
        <f t="shared" si="22"/>
        <v>0</v>
      </c>
      <c r="M68" s="124" t="s">
        <v>213</v>
      </c>
      <c r="N68" s="124" t="s">
        <v>213</v>
      </c>
      <c r="O68" s="124" t="s">
        <v>213</v>
      </c>
      <c r="P68" s="124" t="s">
        <v>213</v>
      </c>
      <c r="Q68" s="124" t="s">
        <v>213</v>
      </c>
    </row>
    <row r="69" spans="1:17" ht="315" customHeight="1" outlineLevel="1" x14ac:dyDescent="0.3">
      <c r="A69" s="129" t="s">
        <v>471</v>
      </c>
      <c r="B69" s="127" t="s">
        <v>597</v>
      </c>
      <c r="C69" s="130">
        <v>0</v>
      </c>
      <c r="D69" s="130">
        <v>0</v>
      </c>
      <c r="E69" s="130">
        <v>0</v>
      </c>
      <c r="F69" s="130">
        <v>0</v>
      </c>
      <c r="G69" s="130">
        <f>'[2]РО ПП2'!G159</f>
        <v>375.9</v>
      </c>
      <c r="H69" s="130">
        <v>0</v>
      </c>
      <c r="I69" s="130">
        <v>0</v>
      </c>
      <c r="J69" s="130">
        <v>0</v>
      </c>
      <c r="K69" s="130">
        <f>C69+E69+G69+I69</f>
        <v>375.9</v>
      </c>
      <c r="L69" s="130">
        <f>D69+F69+H69+J69</f>
        <v>0</v>
      </c>
      <c r="M69" s="149" t="s">
        <v>798</v>
      </c>
      <c r="N69" s="149" t="s">
        <v>389</v>
      </c>
      <c r="O69" s="150">
        <v>1</v>
      </c>
      <c r="P69" s="150">
        <v>0</v>
      </c>
      <c r="Q69" s="149" t="s">
        <v>799</v>
      </c>
    </row>
    <row r="70" spans="1:17" ht="81.75" customHeight="1" outlineLevel="1" x14ac:dyDescent="0.3">
      <c r="A70" s="128" t="s">
        <v>473</v>
      </c>
      <c r="B70" s="125" t="s">
        <v>391</v>
      </c>
      <c r="C70" s="126">
        <f>C71</f>
        <v>0</v>
      </c>
      <c r="D70" s="126">
        <f t="shared" si="22"/>
        <v>0</v>
      </c>
      <c r="E70" s="126">
        <f t="shared" si="22"/>
        <v>0</v>
      </c>
      <c r="F70" s="126">
        <f t="shared" si="22"/>
        <v>0</v>
      </c>
      <c r="G70" s="126">
        <f t="shared" si="22"/>
        <v>0</v>
      </c>
      <c r="H70" s="126">
        <f t="shared" si="22"/>
        <v>0</v>
      </c>
      <c r="I70" s="126">
        <f t="shared" si="22"/>
        <v>0</v>
      </c>
      <c r="J70" s="126">
        <f t="shared" si="22"/>
        <v>0</v>
      </c>
      <c r="K70" s="126">
        <f t="shared" si="22"/>
        <v>0</v>
      </c>
      <c r="L70" s="126">
        <f t="shared" si="22"/>
        <v>0</v>
      </c>
      <c r="M70" s="124" t="s">
        <v>213</v>
      </c>
      <c r="N70" s="124" t="s">
        <v>213</v>
      </c>
      <c r="O70" s="124" t="s">
        <v>213</v>
      </c>
      <c r="P70" s="124" t="s">
        <v>213</v>
      </c>
      <c r="Q70" s="124" t="s">
        <v>213</v>
      </c>
    </row>
    <row r="71" spans="1:17" ht="60" outlineLevel="1" x14ac:dyDescent="0.3">
      <c r="A71" s="129" t="s">
        <v>474</v>
      </c>
      <c r="B71" s="127" t="s">
        <v>771</v>
      </c>
      <c r="C71" s="130">
        <v>0</v>
      </c>
      <c r="D71" s="130">
        <v>0</v>
      </c>
      <c r="E71" s="130">
        <v>0</v>
      </c>
      <c r="F71" s="130">
        <v>0</v>
      </c>
      <c r="G71" s="130">
        <v>0</v>
      </c>
      <c r="H71" s="130">
        <v>0</v>
      </c>
      <c r="I71" s="130">
        <v>0</v>
      </c>
      <c r="J71" s="130">
        <v>0</v>
      </c>
      <c r="K71" s="130">
        <f>C71+E71+G71+I71</f>
        <v>0</v>
      </c>
      <c r="L71" s="130">
        <f>D71+F71+H71+J71</f>
        <v>0</v>
      </c>
      <c r="M71" s="138" t="s">
        <v>213</v>
      </c>
      <c r="N71" s="138" t="s">
        <v>213</v>
      </c>
      <c r="O71" s="138" t="s">
        <v>213</v>
      </c>
      <c r="P71" s="138" t="s">
        <v>213</v>
      </c>
      <c r="Q71" s="138" t="s">
        <v>213</v>
      </c>
    </row>
    <row r="72" spans="1:17" ht="30" outlineLevel="1" x14ac:dyDescent="0.3">
      <c r="A72" s="128" t="s">
        <v>476</v>
      </c>
      <c r="B72" s="125" t="s">
        <v>626</v>
      </c>
      <c r="C72" s="126">
        <f>C73</f>
        <v>0</v>
      </c>
      <c r="D72" s="126">
        <f t="shared" si="22"/>
        <v>0</v>
      </c>
      <c r="E72" s="126">
        <f t="shared" si="22"/>
        <v>0</v>
      </c>
      <c r="F72" s="126">
        <f t="shared" si="22"/>
        <v>0</v>
      </c>
      <c r="G72" s="126">
        <f t="shared" si="22"/>
        <v>5200</v>
      </c>
      <c r="H72" s="126">
        <f t="shared" si="22"/>
        <v>2462.73</v>
      </c>
      <c r="I72" s="126">
        <f t="shared" si="22"/>
        <v>0</v>
      </c>
      <c r="J72" s="126">
        <f t="shared" si="22"/>
        <v>0</v>
      </c>
      <c r="K72" s="126">
        <f t="shared" si="22"/>
        <v>5200</v>
      </c>
      <c r="L72" s="126">
        <f t="shared" si="22"/>
        <v>2462.73</v>
      </c>
      <c r="M72" s="127"/>
      <c r="N72" s="127"/>
      <c r="O72" s="123"/>
      <c r="P72" s="123"/>
      <c r="Q72" s="127"/>
    </row>
    <row r="73" spans="1:17" ht="199.5" customHeight="1" outlineLevel="1" x14ac:dyDescent="0.3">
      <c r="A73" s="129" t="s">
        <v>638</v>
      </c>
      <c r="B73" s="127" t="s">
        <v>772</v>
      </c>
      <c r="C73" s="130">
        <v>0</v>
      </c>
      <c r="D73" s="130">
        <v>0</v>
      </c>
      <c r="E73" s="130">
        <v>0</v>
      </c>
      <c r="F73" s="130">
        <v>0</v>
      </c>
      <c r="G73" s="130">
        <f>'[2]РО ПП2'!G197</f>
        <v>5200</v>
      </c>
      <c r="H73" s="130">
        <v>2462.73</v>
      </c>
      <c r="I73" s="130">
        <v>0</v>
      </c>
      <c r="J73" s="130">
        <v>0</v>
      </c>
      <c r="K73" s="130">
        <f>C73+E73+G73+I73</f>
        <v>5200</v>
      </c>
      <c r="L73" s="130">
        <f>D73+F73+H73+J73</f>
        <v>2462.73</v>
      </c>
      <c r="M73" s="146" t="s">
        <v>793</v>
      </c>
      <c r="N73" s="127" t="s">
        <v>339</v>
      </c>
      <c r="O73" s="123">
        <v>2</v>
      </c>
      <c r="P73" s="123">
        <v>1</v>
      </c>
      <c r="Q73" s="127" t="s">
        <v>794</v>
      </c>
    </row>
    <row r="74" spans="1:17" ht="30" outlineLevel="1" x14ac:dyDescent="0.3">
      <c r="A74" s="128" t="s">
        <v>478</v>
      </c>
      <c r="B74" s="125" t="s">
        <v>628</v>
      </c>
      <c r="C74" s="126">
        <f>C75</f>
        <v>0</v>
      </c>
      <c r="D74" s="126">
        <f t="shared" si="22"/>
        <v>0</v>
      </c>
      <c r="E74" s="126">
        <f t="shared" si="22"/>
        <v>176739.4</v>
      </c>
      <c r="F74" s="126">
        <f t="shared" si="22"/>
        <v>0</v>
      </c>
      <c r="G74" s="126">
        <f t="shared" si="22"/>
        <v>196.7</v>
      </c>
      <c r="H74" s="126">
        <f t="shared" si="22"/>
        <v>0</v>
      </c>
      <c r="I74" s="126">
        <f t="shared" si="22"/>
        <v>0</v>
      </c>
      <c r="J74" s="126">
        <f t="shared" si="22"/>
        <v>0</v>
      </c>
      <c r="K74" s="126">
        <f t="shared" si="22"/>
        <v>176936.1</v>
      </c>
      <c r="L74" s="126">
        <f t="shared" si="22"/>
        <v>0</v>
      </c>
      <c r="M74" s="127"/>
      <c r="N74" s="127"/>
      <c r="O74" s="123"/>
      <c r="P74" s="123"/>
      <c r="Q74" s="127"/>
    </row>
    <row r="75" spans="1:17" ht="45" outlineLevel="1" x14ac:dyDescent="0.3">
      <c r="A75" s="129" t="s">
        <v>479</v>
      </c>
      <c r="B75" s="127" t="s">
        <v>773</v>
      </c>
      <c r="C75" s="130">
        <v>0</v>
      </c>
      <c r="D75" s="130">
        <v>0</v>
      </c>
      <c r="E75" s="130">
        <f>'РО ПП2'!F228</f>
        <v>176739.4</v>
      </c>
      <c r="F75" s="130"/>
      <c r="G75" s="130">
        <f>'РО ПП2'!G228</f>
        <v>196.7</v>
      </c>
      <c r="H75" s="130"/>
      <c r="I75" s="130">
        <v>0</v>
      </c>
      <c r="J75" s="130">
        <v>0</v>
      </c>
      <c r="K75" s="130">
        <f>C75+E75+G75+I75</f>
        <v>176936.1</v>
      </c>
      <c r="L75" s="130">
        <f>D75+F75+H75+J75</f>
        <v>0</v>
      </c>
      <c r="M75" s="127"/>
      <c r="N75" s="127"/>
      <c r="O75" s="123"/>
      <c r="P75" s="123"/>
      <c r="Q75" s="127"/>
    </row>
    <row r="76" spans="1:17" ht="30" outlineLevel="1" x14ac:dyDescent="0.3">
      <c r="A76" s="128" t="s">
        <v>795</v>
      </c>
      <c r="B76" s="125" t="s">
        <v>796</v>
      </c>
      <c r="C76" s="126">
        <f>C77</f>
        <v>0</v>
      </c>
      <c r="D76" s="126">
        <f t="shared" si="22"/>
        <v>0</v>
      </c>
      <c r="E76" s="126">
        <f t="shared" si="22"/>
        <v>64400</v>
      </c>
      <c r="F76" s="126">
        <f t="shared" si="22"/>
        <v>0</v>
      </c>
      <c r="G76" s="126">
        <f t="shared" si="22"/>
        <v>64.400000000000006</v>
      </c>
      <c r="H76" s="126">
        <f t="shared" si="22"/>
        <v>0</v>
      </c>
      <c r="I76" s="126">
        <f t="shared" si="22"/>
        <v>0</v>
      </c>
      <c r="J76" s="126">
        <f t="shared" si="22"/>
        <v>0</v>
      </c>
      <c r="K76" s="126">
        <f t="shared" si="22"/>
        <v>64464.4</v>
      </c>
      <c r="L76" s="126">
        <f t="shared" si="22"/>
        <v>0</v>
      </c>
      <c r="M76" s="127"/>
      <c r="N76" s="127"/>
      <c r="O76" s="142"/>
      <c r="P76" s="142"/>
      <c r="Q76" s="127"/>
    </row>
    <row r="77" spans="1:17" ht="30" outlineLevel="1" x14ac:dyDescent="0.3">
      <c r="A77" s="129" t="s">
        <v>667</v>
      </c>
      <c r="B77" s="127" t="s">
        <v>797</v>
      </c>
      <c r="C77" s="130">
        <v>0</v>
      </c>
      <c r="D77" s="130">
        <v>0</v>
      </c>
      <c r="E77" s="130">
        <f>'РО ПП2'!F247</f>
        <v>64400</v>
      </c>
      <c r="F77" s="130"/>
      <c r="G77" s="130">
        <f>'РО ПП2'!G247</f>
        <v>64.400000000000006</v>
      </c>
      <c r="H77" s="130"/>
      <c r="I77" s="130">
        <v>0</v>
      </c>
      <c r="J77" s="130">
        <v>0</v>
      </c>
      <c r="K77" s="130">
        <f>C77+E77+G77+I77</f>
        <v>64464.4</v>
      </c>
      <c r="L77" s="130">
        <f>D77+F77+H77+J77</f>
        <v>0</v>
      </c>
      <c r="M77" s="127"/>
      <c r="N77" s="127"/>
      <c r="O77" s="142"/>
      <c r="P77" s="142"/>
      <c r="Q77" s="127"/>
    </row>
    <row r="78" spans="1:17" ht="42" customHeight="1" x14ac:dyDescent="0.3">
      <c r="A78" s="124">
        <v>3</v>
      </c>
      <c r="B78" s="125" t="s">
        <v>774</v>
      </c>
      <c r="C78" s="126">
        <f>C79</f>
        <v>0</v>
      </c>
      <c r="D78" s="126">
        <f t="shared" si="22"/>
        <v>0</v>
      </c>
      <c r="E78" s="126">
        <f t="shared" si="22"/>
        <v>0</v>
      </c>
      <c r="F78" s="126">
        <f t="shared" si="22"/>
        <v>0</v>
      </c>
      <c r="G78" s="126">
        <f t="shared" si="22"/>
        <v>29430.9</v>
      </c>
      <c r="H78" s="126">
        <f t="shared" si="22"/>
        <v>29307.5</v>
      </c>
      <c r="I78" s="126">
        <f t="shared" si="22"/>
        <v>0</v>
      </c>
      <c r="J78" s="126">
        <f t="shared" si="22"/>
        <v>0</v>
      </c>
      <c r="K78" s="126">
        <f t="shared" si="22"/>
        <v>29430.9</v>
      </c>
      <c r="L78" s="126">
        <f t="shared" si="22"/>
        <v>29307.5</v>
      </c>
      <c r="M78" s="126"/>
      <c r="N78" s="124" t="s">
        <v>213</v>
      </c>
      <c r="O78" s="124" t="s">
        <v>213</v>
      </c>
      <c r="P78" s="124" t="s">
        <v>213</v>
      </c>
      <c r="Q78" s="124" t="s">
        <v>213</v>
      </c>
    </row>
    <row r="79" spans="1:17" ht="104.25" customHeight="1" outlineLevel="1" x14ac:dyDescent="0.3">
      <c r="A79" s="128" t="s">
        <v>177</v>
      </c>
      <c r="B79" s="125" t="s">
        <v>775</v>
      </c>
      <c r="C79" s="126">
        <v>0</v>
      </c>
      <c r="D79" s="126">
        <v>0</v>
      </c>
      <c r="E79" s="126">
        <v>0</v>
      </c>
      <c r="F79" s="126">
        <v>0</v>
      </c>
      <c r="G79" s="126">
        <f>[2]ПП3!F10</f>
        <v>29430.9</v>
      </c>
      <c r="H79" s="126">
        <v>29307.5</v>
      </c>
      <c r="I79" s="126">
        <v>0</v>
      </c>
      <c r="J79" s="126">
        <v>0</v>
      </c>
      <c r="K79" s="126">
        <f>C79+E79+G79+I79</f>
        <v>29430.9</v>
      </c>
      <c r="L79" s="126">
        <f>D79+F79+H79+J79</f>
        <v>29307.5</v>
      </c>
      <c r="M79" s="127"/>
      <c r="N79" s="124" t="s">
        <v>213</v>
      </c>
      <c r="O79" s="124" t="s">
        <v>213</v>
      </c>
      <c r="P79" s="124" t="s">
        <v>213</v>
      </c>
      <c r="Q79" s="124" t="s">
        <v>213</v>
      </c>
    </row>
    <row r="80" spans="1:17" x14ac:dyDescent="0.3">
      <c r="H80" s="148"/>
    </row>
  </sheetData>
  <mergeCells count="13">
    <mergeCell ref="A8:A9"/>
    <mergeCell ref="B8:B9"/>
    <mergeCell ref="B4:B5"/>
    <mergeCell ref="C4:D4"/>
    <mergeCell ref="E4:F4"/>
    <mergeCell ref="B2:Q2"/>
    <mergeCell ref="M4:M5"/>
    <mergeCell ref="N4:N5"/>
    <mergeCell ref="O4:P4"/>
    <mergeCell ref="Q4:Q5"/>
    <mergeCell ref="G4:H4"/>
    <mergeCell ref="I4:J4"/>
    <mergeCell ref="K4:L4"/>
  </mergeCells>
  <pageMargins left="0.15748031496062992" right="0.15748031496062992" top="0.46" bottom="0.43307086614173229" header="0.15748031496062992" footer="0.31496062992125984"/>
  <pageSetup paperSize="9" scale="5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N35"/>
  <sheetViews>
    <sheetView view="pageBreakPreview" zoomScale="90" zoomScaleNormal="100" zoomScaleSheetLayoutView="90" workbookViewId="0">
      <selection activeCell="J3" sqref="J3"/>
    </sheetView>
  </sheetViews>
  <sheetFormatPr defaultRowHeight="16.5" x14ac:dyDescent="0.3"/>
  <cols>
    <col min="1" max="1" width="4.625" customWidth="1"/>
    <col min="2" max="2" width="23.125" customWidth="1"/>
    <col min="3" max="3" width="11.875" customWidth="1"/>
    <col min="4" max="4" width="14.625" customWidth="1"/>
    <col min="5" max="9" width="12.25" customWidth="1"/>
    <col min="10" max="10" width="12.625" customWidth="1"/>
  </cols>
  <sheetData>
    <row r="1" spans="1:14" x14ac:dyDescent="0.3">
      <c r="J1" s="46" t="s">
        <v>492</v>
      </c>
    </row>
    <row r="2" spans="1:14" x14ac:dyDescent="0.3">
      <c r="J2" s="46" t="s">
        <v>490</v>
      </c>
    </row>
    <row r="3" spans="1:14" x14ac:dyDescent="0.3">
      <c r="J3" s="46" t="s">
        <v>806</v>
      </c>
    </row>
    <row r="6" spans="1:14" ht="26.25" customHeight="1" x14ac:dyDescent="0.3">
      <c r="A6" s="182" t="s">
        <v>788</v>
      </c>
      <c r="B6" s="182"/>
      <c r="C6" s="182"/>
      <c r="D6" s="182"/>
      <c r="E6" s="182"/>
      <c r="F6" s="182"/>
      <c r="G6" s="182"/>
      <c r="H6" s="182"/>
      <c r="I6" s="182"/>
      <c r="J6" s="182"/>
    </row>
    <row r="7" spans="1:14" ht="26.25" customHeight="1" x14ac:dyDescent="0.3">
      <c r="A7" s="153" t="s">
        <v>55</v>
      </c>
      <c r="B7" s="153" t="s">
        <v>56</v>
      </c>
      <c r="C7" s="153" t="s">
        <v>57</v>
      </c>
      <c r="D7" s="153" t="s">
        <v>58</v>
      </c>
      <c r="E7" s="153" t="s">
        <v>59</v>
      </c>
      <c r="F7" s="153"/>
      <c r="G7" s="153"/>
      <c r="H7" s="153"/>
      <c r="I7" s="153"/>
      <c r="J7" s="153" t="s">
        <v>60</v>
      </c>
    </row>
    <row r="8" spans="1:14" ht="75" x14ac:dyDescent="0.3">
      <c r="A8" s="153"/>
      <c r="B8" s="153"/>
      <c r="C8" s="153"/>
      <c r="D8" s="153"/>
      <c r="E8" s="2" t="s">
        <v>61</v>
      </c>
      <c r="F8" s="2" t="s">
        <v>62</v>
      </c>
      <c r="G8" s="2" t="s">
        <v>63</v>
      </c>
      <c r="H8" s="2" t="s">
        <v>64</v>
      </c>
      <c r="I8" s="2" t="s">
        <v>65</v>
      </c>
      <c r="J8" s="153"/>
    </row>
    <row r="9" spans="1:14" x14ac:dyDescent="0.3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1"/>
      <c r="I9" s="2">
        <v>8</v>
      </c>
      <c r="J9" s="2">
        <v>9</v>
      </c>
    </row>
    <row r="10" spans="1:14" ht="21" customHeight="1" x14ac:dyDescent="0.3">
      <c r="A10" s="8">
        <v>1</v>
      </c>
      <c r="B10" s="172" t="s">
        <v>23</v>
      </c>
      <c r="C10" s="172"/>
      <c r="D10" s="172"/>
      <c r="E10" s="172"/>
      <c r="F10" s="172"/>
      <c r="G10" s="172"/>
      <c r="H10" s="172"/>
      <c r="I10" s="172"/>
      <c r="J10" s="172"/>
    </row>
    <row r="11" spans="1:14" ht="21" customHeight="1" x14ac:dyDescent="0.3">
      <c r="A11" s="170" t="s">
        <v>70</v>
      </c>
      <c r="B11" s="173" t="s">
        <v>72</v>
      </c>
      <c r="C11" s="1" t="s">
        <v>66</v>
      </c>
      <c r="D11" s="25">
        <f>SUM(E11:I11)</f>
        <v>5128169.6442</v>
      </c>
      <c r="E11" s="25">
        <f t="shared" ref="E11:H11" si="0">SUM(E12:E16)</f>
        <v>0</v>
      </c>
      <c r="F11" s="25">
        <f t="shared" si="0"/>
        <v>3964991.1836000001</v>
      </c>
      <c r="G11" s="25">
        <f t="shared" si="0"/>
        <v>1163178.4605999999</v>
      </c>
      <c r="H11" s="25">
        <f t="shared" si="0"/>
        <v>0</v>
      </c>
      <c r="I11" s="25">
        <f>SUM(I12:I16)</f>
        <v>0</v>
      </c>
      <c r="J11" s="176" t="s">
        <v>67</v>
      </c>
    </row>
    <row r="12" spans="1:14" ht="21" customHeight="1" x14ac:dyDescent="0.3">
      <c r="A12" s="170"/>
      <c r="B12" s="174"/>
      <c r="C12" s="1" t="s">
        <v>15</v>
      </c>
      <c r="D12" s="25">
        <f>SUM(E12:I12)</f>
        <v>1024773.62</v>
      </c>
      <c r="E12" s="25">
        <f>'РО ПП1'!E299</f>
        <v>0</v>
      </c>
      <c r="F12" s="25">
        <f>'РО ПП1'!F299</f>
        <v>813940.12</v>
      </c>
      <c r="G12" s="25">
        <f>'РО ПП1'!G299</f>
        <v>210833.5</v>
      </c>
      <c r="H12" s="25">
        <v>0</v>
      </c>
      <c r="I12" s="25">
        <v>0</v>
      </c>
      <c r="J12" s="177"/>
    </row>
    <row r="13" spans="1:14" ht="21" customHeight="1" x14ac:dyDescent="0.3">
      <c r="A13" s="170"/>
      <c r="B13" s="174"/>
      <c r="C13" s="1" t="s">
        <v>16</v>
      </c>
      <c r="D13" s="25">
        <f t="shared" ref="D13:D16" si="1">SUM(E13:I13)</f>
        <v>1121059.3241999997</v>
      </c>
      <c r="E13" s="25">
        <f>'РО ПП1'!E300</f>
        <v>0</v>
      </c>
      <c r="F13" s="25">
        <f>'РО ПП1'!F300</f>
        <v>878417.26359999971</v>
      </c>
      <c r="G13" s="25">
        <f>'РО ПП1'!G300</f>
        <v>242642.0606</v>
      </c>
      <c r="H13" s="25">
        <v>0</v>
      </c>
      <c r="I13" s="25">
        <v>0</v>
      </c>
      <c r="J13" s="177"/>
      <c r="L13" s="108" t="s">
        <v>669</v>
      </c>
    </row>
    <row r="14" spans="1:14" ht="21" customHeight="1" x14ac:dyDescent="0.3">
      <c r="A14" s="170"/>
      <c r="B14" s="174"/>
      <c r="C14" s="1" t="s">
        <v>17</v>
      </c>
      <c r="D14" s="25">
        <f t="shared" si="1"/>
        <v>1007161.3000000003</v>
      </c>
      <c r="E14" s="25">
        <f>'РО ПП1'!E301</f>
        <v>0</v>
      </c>
      <c r="F14" s="25">
        <f>'РО ПП1'!F301</f>
        <v>757544.60000000021</v>
      </c>
      <c r="G14" s="25">
        <f>'РО ПП1'!G301</f>
        <v>249616.7</v>
      </c>
      <c r="H14" s="25">
        <v>0</v>
      </c>
      <c r="I14" s="25">
        <v>0</v>
      </c>
      <c r="J14" s="177"/>
      <c r="L14" s="109">
        <f>244964.7+702504.8+31366.7+8850.2</f>
        <v>987686.39999999991</v>
      </c>
      <c r="M14" s="53">
        <f>D14-L14</f>
        <v>19474.900000000373</v>
      </c>
      <c r="N14" s="53">
        <f>M14-1034.6</f>
        <v>18440.300000000374</v>
      </c>
    </row>
    <row r="15" spans="1:14" ht="21" customHeight="1" x14ac:dyDescent="0.3">
      <c r="A15" s="170"/>
      <c r="B15" s="174"/>
      <c r="C15" s="1" t="s">
        <v>18</v>
      </c>
      <c r="D15" s="25">
        <f t="shared" si="1"/>
        <v>987587.70000000019</v>
      </c>
      <c r="E15" s="25">
        <f>'РО ПП1'!E302</f>
        <v>0</v>
      </c>
      <c r="F15" s="25">
        <f>'РО ПП1'!F302</f>
        <v>757544.60000000021</v>
      </c>
      <c r="G15" s="25">
        <f>'РО ПП1'!G302</f>
        <v>230043.1</v>
      </c>
      <c r="H15" s="25">
        <v>0</v>
      </c>
      <c r="I15" s="25">
        <v>0</v>
      </c>
      <c r="J15" s="177"/>
      <c r="L15" s="53"/>
    </row>
    <row r="16" spans="1:14" ht="21" customHeight="1" x14ac:dyDescent="0.3">
      <c r="A16" s="170"/>
      <c r="B16" s="175"/>
      <c r="C16" s="1" t="s">
        <v>19</v>
      </c>
      <c r="D16" s="25">
        <f t="shared" si="1"/>
        <v>987587.70000000019</v>
      </c>
      <c r="E16" s="25">
        <f>'РО ПП1'!E303</f>
        <v>0</v>
      </c>
      <c r="F16" s="25">
        <f>'РО ПП1'!F303</f>
        <v>757544.60000000021</v>
      </c>
      <c r="G16" s="25">
        <f>'РО ПП1'!G303</f>
        <v>230043.1</v>
      </c>
      <c r="H16" s="25">
        <v>0</v>
      </c>
      <c r="I16" s="25">
        <v>0</v>
      </c>
      <c r="J16" s="178"/>
    </row>
    <row r="17" spans="1:10" ht="37.5" customHeight="1" x14ac:dyDescent="0.3">
      <c r="A17" s="8">
        <v>2</v>
      </c>
      <c r="B17" s="179" t="s">
        <v>68</v>
      </c>
      <c r="C17" s="180"/>
      <c r="D17" s="180"/>
      <c r="E17" s="180"/>
      <c r="F17" s="180"/>
      <c r="G17" s="180"/>
      <c r="H17" s="180"/>
      <c r="I17" s="180"/>
      <c r="J17" s="181"/>
    </row>
    <row r="18" spans="1:10" ht="21" customHeight="1" x14ac:dyDescent="0.3">
      <c r="A18" s="170" t="s">
        <v>71</v>
      </c>
      <c r="B18" s="173" t="s">
        <v>73</v>
      </c>
      <c r="C18" s="1" t="s">
        <v>66</v>
      </c>
      <c r="D18" s="25">
        <f>SUM(E18:I18)</f>
        <v>635232.69999999995</v>
      </c>
      <c r="E18" s="25">
        <f t="shared" ref="E18:H18" si="2">SUM(E19:E23)</f>
        <v>6634.2000000000007</v>
      </c>
      <c r="F18" s="25">
        <f t="shared" si="2"/>
        <v>500981.6</v>
      </c>
      <c r="G18" s="25">
        <f t="shared" si="2"/>
        <v>127616.9</v>
      </c>
      <c r="H18" s="25">
        <f t="shared" si="2"/>
        <v>0</v>
      </c>
      <c r="I18" s="25">
        <f>SUM(I19:I23)</f>
        <v>0</v>
      </c>
      <c r="J18" s="176" t="s">
        <v>67</v>
      </c>
    </row>
    <row r="19" spans="1:10" ht="21" customHeight="1" x14ac:dyDescent="0.3">
      <c r="A19" s="170"/>
      <c r="B19" s="174"/>
      <c r="C19" s="1" t="s">
        <v>15</v>
      </c>
      <c r="D19" s="25">
        <f t="shared" ref="D19:D23" si="3">SUM(E19:I19)</f>
        <v>101622.9</v>
      </c>
      <c r="E19" s="25">
        <f>'РО ПП2'!E284</f>
        <v>4709.8</v>
      </c>
      <c r="F19" s="25">
        <f>'РО ПП2'!F284</f>
        <v>53772.9</v>
      </c>
      <c r="G19" s="25">
        <f>'РО ПП2'!G284</f>
        <v>43140.2</v>
      </c>
      <c r="H19" s="25">
        <v>0</v>
      </c>
      <c r="I19" s="25">
        <v>0</v>
      </c>
      <c r="J19" s="177"/>
    </row>
    <row r="20" spans="1:10" ht="21" customHeight="1" x14ac:dyDescent="0.3">
      <c r="A20" s="170"/>
      <c r="B20" s="174"/>
      <c r="C20" s="1" t="s">
        <v>16</v>
      </c>
      <c r="D20" s="25">
        <f t="shared" si="3"/>
        <v>316739.90000000002</v>
      </c>
      <c r="E20" s="25">
        <f>'РО ПП2'!E285</f>
        <v>1924.4</v>
      </c>
      <c r="F20" s="25">
        <f>'РО ПП2'!F285</f>
        <v>276672.3</v>
      </c>
      <c r="G20" s="25">
        <f>'РО ПП2'!G285</f>
        <v>38143.200000000004</v>
      </c>
      <c r="H20" s="25">
        <v>0</v>
      </c>
      <c r="I20" s="25">
        <v>0</v>
      </c>
      <c r="J20" s="177"/>
    </row>
    <row r="21" spans="1:10" ht="21" customHeight="1" x14ac:dyDescent="0.3">
      <c r="A21" s="170"/>
      <c r="B21" s="174"/>
      <c r="C21" s="1" t="s">
        <v>17</v>
      </c>
      <c r="D21" s="25">
        <f t="shared" si="3"/>
        <v>154659.79999999999</v>
      </c>
      <c r="E21" s="25">
        <f>'РО ПП2'!E286</f>
        <v>0</v>
      </c>
      <c r="F21" s="25">
        <f>'РО ПП2'!F286</f>
        <v>132891.79999999999</v>
      </c>
      <c r="G21" s="25">
        <f>'РО ПП2'!G286</f>
        <v>21768</v>
      </c>
      <c r="H21" s="25">
        <v>0</v>
      </c>
      <c r="I21" s="25">
        <v>0</v>
      </c>
      <c r="J21" s="177"/>
    </row>
    <row r="22" spans="1:10" ht="21" customHeight="1" x14ac:dyDescent="0.3">
      <c r="A22" s="170"/>
      <c r="B22" s="174"/>
      <c r="C22" s="1" t="s">
        <v>18</v>
      </c>
      <c r="D22" s="25">
        <f t="shared" si="3"/>
        <v>37889.399999999994</v>
      </c>
      <c r="E22" s="25">
        <f>'РО ПП2'!E287</f>
        <v>0</v>
      </c>
      <c r="F22" s="25">
        <f>'РО ПП2'!F287</f>
        <v>26547.1</v>
      </c>
      <c r="G22" s="25">
        <f>'РО ПП2'!G287</f>
        <v>11342.3</v>
      </c>
      <c r="H22" s="25">
        <v>0</v>
      </c>
      <c r="I22" s="25">
        <v>0</v>
      </c>
      <c r="J22" s="177"/>
    </row>
    <row r="23" spans="1:10" ht="21" customHeight="1" x14ac:dyDescent="0.3">
      <c r="A23" s="170"/>
      <c r="B23" s="175"/>
      <c r="C23" s="1" t="s">
        <v>19</v>
      </c>
      <c r="D23" s="25">
        <f t="shared" si="3"/>
        <v>24320.7</v>
      </c>
      <c r="E23" s="25">
        <f>'РО ПП2'!E288</f>
        <v>0</v>
      </c>
      <c r="F23" s="25">
        <f>'РО ПП2'!F288</f>
        <v>11097.5</v>
      </c>
      <c r="G23" s="25">
        <f>'РО ПП2'!G288</f>
        <v>13223.2</v>
      </c>
      <c r="H23" s="25">
        <v>0</v>
      </c>
      <c r="I23" s="25">
        <v>0</v>
      </c>
      <c r="J23" s="178"/>
    </row>
    <row r="24" spans="1:10" ht="21" customHeight="1" x14ac:dyDescent="0.3">
      <c r="A24" s="170">
        <v>3</v>
      </c>
      <c r="B24" s="173" t="s">
        <v>74</v>
      </c>
      <c r="C24" s="1" t="s">
        <v>66</v>
      </c>
      <c r="D24" s="25">
        <f>SUM(E24:I24)</f>
        <v>161610.29999999999</v>
      </c>
      <c r="E24" s="25">
        <f t="shared" ref="E24:H24" si="4">SUM(E25:E29)</f>
        <v>0</v>
      </c>
      <c r="F24" s="25">
        <f t="shared" si="4"/>
        <v>0</v>
      </c>
      <c r="G24" s="25">
        <f t="shared" si="4"/>
        <v>161610.29999999999</v>
      </c>
      <c r="H24" s="25">
        <f t="shared" si="4"/>
        <v>0</v>
      </c>
      <c r="I24" s="25">
        <f>SUM(I25:I29)</f>
        <v>0</v>
      </c>
      <c r="J24" s="176" t="s">
        <v>67</v>
      </c>
    </row>
    <row r="25" spans="1:10" ht="21" customHeight="1" x14ac:dyDescent="0.3">
      <c r="A25" s="170"/>
      <c r="B25" s="174"/>
      <c r="C25" s="1" t="s">
        <v>15</v>
      </c>
      <c r="D25" s="25">
        <f t="shared" ref="D25:D35" si="5">SUM(E25:I25)</f>
        <v>29570.2</v>
      </c>
      <c r="E25" s="25">
        <v>0</v>
      </c>
      <c r="F25" s="25">
        <v>0</v>
      </c>
      <c r="G25" s="25">
        <f>ПП3!$E$10</f>
        <v>29570.2</v>
      </c>
      <c r="H25" s="25">
        <v>0</v>
      </c>
      <c r="I25" s="25">
        <v>0</v>
      </c>
      <c r="J25" s="177"/>
    </row>
    <row r="26" spans="1:10" ht="21" customHeight="1" x14ac:dyDescent="0.3">
      <c r="A26" s="170"/>
      <c r="B26" s="174"/>
      <c r="C26" s="1" t="s">
        <v>16</v>
      </c>
      <c r="D26" s="25">
        <f t="shared" si="5"/>
        <v>29430.9</v>
      </c>
      <c r="E26" s="25">
        <v>0</v>
      </c>
      <c r="F26" s="25">
        <v>0</v>
      </c>
      <c r="G26" s="25">
        <f>ПП3!$F$10</f>
        <v>29430.9</v>
      </c>
      <c r="H26" s="25">
        <v>0</v>
      </c>
      <c r="I26" s="25">
        <v>0</v>
      </c>
      <c r="J26" s="177"/>
    </row>
    <row r="27" spans="1:10" ht="21" customHeight="1" x14ac:dyDescent="0.3">
      <c r="A27" s="170"/>
      <c r="B27" s="174"/>
      <c r="C27" s="1" t="s">
        <v>17</v>
      </c>
      <c r="D27" s="25">
        <f t="shared" si="5"/>
        <v>34210.400000000001</v>
      </c>
      <c r="E27" s="25">
        <v>0</v>
      </c>
      <c r="F27" s="25">
        <v>0</v>
      </c>
      <c r="G27" s="25">
        <f>ПП3!$G$10</f>
        <v>34210.400000000001</v>
      </c>
      <c r="H27" s="25">
        <v>0</v>
      </c>
      <c r="I27" s="25">
        <v>0</v>
      </c>
      <c r="J27" s="177"/>
    </row>
    <row r="28" spans="1:10" ht="21" customHeight="1" x14ac:dyDescent="0.3">
      <c r="A28" s="170"/>
      <c r="B28" s="174"/>
      <c r="C28" s="1" t="s">
        <v>18</v>
      </c>
      <c r="D28" s="25">
        <f t="shared" si="5"/>
        <v>34199.4</v>
      </c>
      <c r="E28" s="25">
        <v>0</v>
      </c>
      <c r="F28" s="25">
        <v>0</v>
      </c>
      <c r="G28" s="25">
        <f>ПП3!$H$10</f>
        <v>34199.4</v>
      </c>
      <c r="H28" s="25">
        <v>0</v>
      </c>
      <c r="I28" s="25">
        <v>0</v>
      </c>
      <c r="J28" s="177"/>
    </row>
    <row r="29" spans="1:10" ht="21" customHeight="1" x14ac:dyDescent="0.3">
      <c r="A29" s="170"/>
      <c r="B29" s="175"/>
      <c r="C29" s="1" t="s">
        <v>19</v>
      </c>
      <c r="D29" s="25">
        <f t="shared" si="5"/>
        <v>34199.4</v>
      </c>
      <c r="E29" s="25">
        <v>0</v>
      </c>
      <c r="F29" s="25">
        <v>0</v>
      </c>
      <c r="G29" s="25">
        <f>ПП3!$I$10</f>
        <v>34199.4</v>
      </c>
      <c r="H29" s="25">
        <v>0</v>
      </c>
      <c r="I29" s="25">
        <v>0</v>
      </c>
      <c r="J29" s="178"/>
    </row>
    <row r="30" spans="1:10" ht="21" customHeight="1" x14ac:dyDescent="0.3">
      <c r="A30" s="170">
        <v>4</v>
      </c>
      <c r="B30" s="171" t="s">
        <v>69</v>
      </c>
      <c r="C30" s="1" t="s">
        <v>66</v>
      </c>
      <c r="D30" s="25">
        <f t="shared" si="5"/>
        <v>5925012.6442000009</v>
      </c>
      <c r="E30" s="25">
        <f t="shared" ref="E30:H30" si="6">SUM(E31:E35)</f>
        <v>6634.2000000000007</v>
      </c>
      <c r="F30" s="25">
        <f t="shared" si="6"/>
        <v>4465972.7836000007</v>
      </c>
      <c r="G30" s="25">
        <f t="shared" si="6"/>
        <v>1452405.6606000001</v>
      </c>
      <c r="H30" s="25">
        <f t="shared" si="6"/>
        <v>0</v>
      </c>
      <c r="I30" s="25">
        <f>SUM(I31:I35)</f>
        <v>0</v>
      </c>
      <c r="J30" s="172"/>
    </row>
    <row r="31" spans="1:10" ht="21" customHeight="1" x14ac:dyDescent="0.3">
      <c r="A31" s="170"/>
      <c r="B31" s="162"/>
      <c r="C31" s="1" t="s">
        <v>15</v>
      </c>
      <c r="D31" s="25">
        <f t="shared" si="5"/>
        <v>1155966.7200000002</v>
      </c>
      <c r="E31" s="25">
        <f t="shared" ref="E31:H35" si="7">E12+E19+E25</f>
        <v>4709.8</v>
      </c>
      <c r="F31" s="25">
        <f t="shared" si="7"/>
        <v>867713.02</v>
      </c>
      <c r="G31" s="25">
        <f t="shared" si="7"/>
        <v>283543.90000000002</v>
      </c>
      <c r="H31" s="25">
        <f t="shared" si="7"/>
        <v>0</v>
      </c>
      <c r="I31" s="25">
        <f>I12+I19+I25</f>
        <v>0</v>
      </c>
      <c r="J31" s="172"/>
    </row>
    <row r="32" spans="1:10" ht="21" customHeight="1" x14ac:dyDescent="0.3">
      <c r="A32" s="170"/>
      <c r="B32" s="162"/>
      <c r="C32" s="1" t="s">
        <v>16</v>
      </c>
      <c r="D32" s="25">
        <f t="shared" si="5"/>
        <v>1467230.1241999997</v>
      </c>
      <c r="E32" s="25">
        <f t="shared" si="7"/>
        <v>1924.4</v>
      </c>
      <c r="F32" s="25">
        <f t="shared" si="7"/>
        <v>1155089.5635999998</v>
      </c>
      <c r="G32" s="25">
        <f t="shared" si="7"/>
        <v>310216.1606</v>
      </c>
      <c r="H32" s="25">
        <f t="shared" si="7"/>
        <v>0</v>
      </c>
      <c r="I32" s="25">
        <f t="shared" ref="I32:I35" si="8">I13+I20+I26</f>
        <v>0</v>
      </c>
      <c r="J32" s="172"/>
    </row>
    <row r="33" spans="1:10" ht="21" customHeight="1" x14ac:dyDescent="0.3">
      <c r="A33" s="170"/>
      <c r="B33" s="162"/>
      <c r="C33" s="1" t="s">
        <v>17</v>
      </c>
      <c r="D33" s="25">
        <f t="shared" si="5"/>
        <v>1196031.5000000002</v>
      </c>
      <c r="E33" s="25">
        <f t="shared" si="7"/>
        <v>0</v>
      </c>
      <c r="F33" s="25">
        <f t="shared" si="7"/>
        <v>890436.40000000014</v>
      </c>
      <c r="G33" s="25">
        <f t="shared" si="7"/>
        <v>305595.10000000003</v>
      </c>
      <c r="H33" s="25">
        <f t="shared" si="7"/>
        <v>0</v>
      </c>
      <c r="I33" s="25">
        <f t="shared" si="8"/>
        <v>0</v>
      </c>
      <c r="J33" s="172"/>
    </row>
    <row r="34" spans="1:10" ht="21" customHeight="1" x14ac:dyDescent="0.3">
      <c r="A34" s="170"/>
      <c r="B34" s="162"/>
      <c r="C34" s="1" t="s">
        <v>18</v>
      </c>
      <c r="D34" s="25">
        <f t="shared" si="5"/>
        <v>1059676.5000000002</v>
      </c>
      <c r="E34" s="25">
        <f t="shared" si="7"/>
        <v>0</v>
      </c>
      <c r="F34" s="25">
        <f t="shared" si="7"/>
        <v>784091.70000000019</v>
      </c>
      <c r="G34" s="25">
        <f t="shared" si="7"/>
        <v>275584.8</v>
      </c>
      <c r="H34" s="25">
        <f t="shared" si="7"/>
        <v>0</v>
      </c>
      <c r="I34" s="25">
        <f t="shared" si="8"/>
        <v>0</v>
      </c>
      <c r="J34" s="172"/>
    </row>
    <row r="35" spans="1:10" ht="21" customHeight="1" x14ac:dyDescent="0.3">
      <c r="A35" s="170"/>
      <c r="B35" s="163"/>
      <c r="C35" s="1" t="s">
        <v>19</v>
      </c>
      <c r="D35" s="25">
        <f t="shared" si="5"/>
        <v>1046107.8000000003</v>
      </c>
      <c r="E35" s="25">
        <f t="shared" si="7"/>
        <v>0</v>
      </c>
      <c r="F35" s="25">
        <f t="shared" si="7"/>
        <v>768642.10000000021</v>
      </c>
      <c r="G35" s="25">
        <f t="shared" si="7"/>
        <v>277465.7</v>
      </c>
      <c r="H35" s="25">
        <f t="shared" si="7"/>
        <v>0</v>
      </c>
      <c r="I35" s="25">
        <f t="shared" si="8"/>
        <v>0</v>
      </c>
      <c r="J35" s="172"/>
    </row>
  </sheetData>
  <mergeCells count="21">
    <mergeCell ref="A6:J6"/>
    <mergeCell ref="B18:B23"/>
    <mergeCell ref="B24:B29"/>
    <mergeCell ref="A24:A29"/>
    <mergeCell ref="J24:J29"/>
    <mergeCell ref="A7:A8"/>
    <mergeCell ref="B7:B8"/>
    <mergeCell ref="C7:C8"/>
    <mergeCell ref="D7:D8"/>
    <mergeCell ref="E7:I7"/>
    <mergeCell ref="J7:J8"/>
    <mergeCell ref="A30:A35"/>
    <mergeCell ref="B30:B35"/>
    <mergeCell ref="J30:J35"/>
    <mergeCell ref="B11:B16"/>
    <mergeCell ref="B10:J10"/>
    <mergeCell ref="A11:A16"/>
    <mergeCell ref="J11:J16"/>
    <mergeCell ref="B17:J17"/>
    <mergeCell ref="A18:A23"/>
    <mergeCell ref="J18:J23"/>
  </mergeCells>
  <printOptions horizontalCentered="1"/>
  <pageMargins left="0.15748031496062992" right="0.17" top="0.43307086614173229" bottom="0.43307086614173229" header="0.31496062992125984" footer="0.31496062992125984"/>
  <pageSetup paperSize="9" scale="7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L600"/>
  <sheetViews>
    <sheetView view="pageBreakPreview" zoomScale="80" zoomScaleNormal="90" zoomScaleSheetLayoutView="80" workbookViewId="0">
      <selection activeCell="F3" sqref="F3"/>
    </sheetView>
  </sheetViews>
  <sheetFormatPr defaultRowHeight="16.5" x14ac:dyDescent="0.3"/>
  <cols>
    <col min="1" max="1" width="6.5" customWidth="1"/>
    <col min="2" max="2" width="57" customWidth="1"/>
    <col min="3" max="3" width="13" customWidth="1"/>
    <col min="4" max="6" width="17.125" customWidth="1"/>
    <col min="9" max="9" width="9.75" bestFit="1" customWidth="1"/>
  </cols>
  <sheetData>
    <row r="1" spans="1:6" x14ac:dyDescent="0.3">
      <c r="F1" s="46" t="s">
        <v>493</v>
      </c>
    </row>
    <row r="2" spans="1:6" x14ac:dyDescent="0.3">
      <c r="F2" s="46" t="s">
        <v>490</v>
      </c>
    </row>
    <row r="3" spans="1:6" x14ac:dyDescent="0.3">
      <c r="F3" s="46" t="s">
        <v>806</v>
      </c>
    </row>
    <row r="5" spans="1:6" x14ac:dyDescent="0.3">
      <c r="A5" s="201" t="s">
        <v>789</v>
      </c>
      <c r="B5" s="201"/>
      <c r="C5" s="201"/>
      <c r="D5" s="201"/>
      <c r="E5" s="201"/>
      <c r="F5" s="201"/>
    </row>
    <row r="6" spans="1:6" x14ac:dyDescent="0.3">
      <c r="A6" s="201"/>
      <c r="B6" s="201"/>
      <c r="C6" s="201"/>
      <c r="D6" s="201"/>
      <c r="E6" s="201"/>
      <c r="F6" s="201"/>
    </row>
    <row r="7" spans="1:6" x14ac:dyDescent="0.3">
      <c r="A7" s="201"/>
      <c r="B7" s="201"/>
      <c r="C7" s="201"/>
      <c r="D7" s="201"/>
      <c r="E7" s="201"/>
      <c r="F7" s="201"/>
    </row>
    <row r="8" spans="1:6" x14ac:dyDescent="0.3">
      <c r="C8" s="48"/>
    </row>
    <row r="9" spans="1:6" ht="55.5" customHeight="1" x14ac:dyDescent="0.3">
      <c r="A9" s="202" t="s">
        <v>55</v>
      </c>
      <c r="B9" s="153" t="s">
        <v>75</v>
      </c>
      <c r="C9" s="153" t="s">
        <v>76</v>
      </c>
      <c r="D9" s="153" t="s">
        <v>487</v>
      </c>
      <c r="E9" s="153" t="s">
        <v>77</v>
      </c>
      <c r="F9" s="153"/>
    </row>
    <row r="10" spans="1:6" ht="123.75" customHeight="1" x14ac:dyDescent="0.3">
      <c r="A10" s="202"/>
      <c r="B10" s="153"/>
      <c r="C10" s="153"/>
      <c r="D10" s="153"/>
      <c r="E10" s="2" t="s">
        <v>67</v>
      </c>
      <c r="F10" s="2" t="s">
        <v>7</v>
      </c>
    </row>
    <row r="11" spans="1:6" x14ac:dyDescent="0.3">
      <c r="A11" s="10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 ht="30" customHeight="1" x14ac:dyDescent="0.3">
      <c r="A12" s="11">
        <v>1</v>
      </c>
      <c r="B12" s="153" t="s">
        <v>78</v>
      </c>
      <c r="C12" s="153"/>
      <c r="D12" s="153"/>
      <c r="E12" s="153"/>
      <c r="F12" s="153"/>
    </row>
    <row r="13" spans="1:6" ht="42" customHeight="1" x14ac:dyDescent="0.3">
      <c r="A13" s="11" t="s">
        <v>125</v>
      </c>
      <c r="B13" s="153" t="s">
        <v>79</v>
      </c>
      <c r="C13" s="153"/>
      <c r="D13" s="153"/>
      <c r="E13" s="153"/>
      <c r="F13" s="153"/>
    </row>
    <row r="14" spans="1:6" ht="21" customHeight="1" x14ac:dyDescent="0.3">
      <c r="A14" s="170" t="s">
        <v>126</v>
      </c>
      <c r="B14" s="173" t="s">
        <v>153</v>
      </c>
      <c r="C14" s="1" t="s">
        <v>66</v>
      </c>
      <c r="D14" s="25">
        <f>SUM(E14:F14)</f>
        <v>195129.4</v>
      </c>
      <c r="E14" s="25">
        <f t="shared" ref="E14" si="0">SUM(E15:E19)</f>
        <v>195129.4</v>
      </c>
      <c r="F14" s="25">
        <f>SUM(F15:F19)</f>
        <v>0</v>
      </c>
    </row>
    <row r="15" spans="1:6" ht="21" customHeight="1" x14ac:dyDescent="0.3">
      <c r="A15" s="170"/>
      <c r="B15" s="174"/>
      <c r="C15" s="1" t="s">
        <v>15</v>
      </c>
      <c r="D15" s="25">
        <f>SUM(E15:F15)</f>
        <v>195129.4</v>
      </c>
      <c r="E15" s="25">
        <f>'РО ПП1'!E15+'РО ПП1'!F15+'РО ПП1'!G15</f>
        <v>195129.4</v>
      </c>
      <c r="F15" s="25">
        <v>0</v>
      </c>
    </row>
    <row r="16" spans="1:6" ht="21" customHeight="1" x14ac:dyDescent="0.3">
      <c r="A16" s="170"/>
      <c r="B16" s="174"/>
      <c r="C16" s="1" t="s">
        <v>16</v>
      </c>
      <c r="D16" s="25">
        <f t="shared" ref="D16:D19" si="1">SUM(E16:F16)</f>
        <v>0</v>
      </c>
      <c r="E16" s="25">
        <f>'РО ПП1'!E16+'РО ПП1'!F16+'РО ПП1'!G16</f>
        <v>0</v>
      </c>
      <c r="F16" s="25">
        <v>0</v>
      </c>
    </row>
    <row r="17" spans="1:6" ht="21" customHeight="1" x14ac:dyDescent="0.3">
      <c r="A17" s="170"/>
      <c r="B17" s="174"/>
      <c r="C17" s="1" t="s">
        <v>17</v>
      </c>
      <c r="D17" s="25">
        <f t="shared" si="1"/>
        <v>0</v>
      </c>
      <c r="E17" s="25">
        <f>'РО ПП1'!E17+'РО ПП1'!F17+'РО ПП1'!G17</f>
        <v>0</v>
      </c>
      <c r="F17" s="25">
        <v>0</v>
      </c>
    </row>
    <row r="18" spans="1:6" ht="21" customHeight="1" x14ac:dyDescent="0.3">
      <c r="A18" s="170"/>
      <c r="B18" s="174"/>
      <c r="C18" s="1" t="s">
        <v>18</v>
      </c>
      <c r="D18" s="25">
        <f t="shared" si="1"/>
        <v>0</v>
      </c>
      <c r="E18" s="25">
        <f>'РО ПП1'!E18+'РО ПП1'!F18+'РО ПП1'!G18</f>
        <v>0</v>
      </c>
      <c r="F18" s="25">
        <v>0</v>
      </c>
    </row>
    <row r="19" spans="1:6" ht="21" customHeight="1" x14ac:dyDescent="0.3">
      <c r="A19" s="170"/>
      <c r="B19" s="175"/>
      <c r="C19" s="1" t="s">
        <v>19</v>
      </c>
      <c r="D19" s="25">
        <f t="shared" si="1"/>
        <v>0</v>
      </c>
      <c r="E19" s="25">
        <f>'РО ПП1'!E19+'РО ПП1'!F19+'РО ПП1'!G19</f>
        <v>0</v>
      </c>
      <c r="F19" s="25">
        <v>0</v>
      </c>
    </row>
    <row r="20" spans="1:6" ht="30" customHeight="1" x14ac:dyDescent="0.3">
      <c r="A20" s="11" t="s">
        <v>127</v>
      </c>
      <c r="B20" s="153" t="s">
        <v>80</v>
      </c>
      <c r="C20" s="153"/>
      <c r="D20" s="153"/>
      <c r="E20" s="153"/>
      <c r="F20" s="153"/>
    </row>
    <row r="21" spans="1:6" ht="21" customHeight="1" x14ac:dyDescent="0.3">
      <c r="A21" s="170" t="s">
        <v>128</v>
      </c>
      <c r="B21" s="173" t="s">
        <v>154</v>
      </c>
      <c r="C21" s="1" t="s">
        <v>66</v>
      </c>
      <c r="D21" s="25">
        <f>SUM(E21:F21)</f>
        <v>350</v>
      </c>
      <c r="E21" s="25">
        <f>SUM(E22:E26)</f>
        <v>350</v>
      </c>
      <c r="F21" s="25">
        <f>SUM(F22:F26)</f>
        <v>0</v>
      </c>
    </row>
    <row r="22" spans="1:6" ht="21" customHeight="1" x14ac:dyDescent="0.3">
      <c r="A22" s="170"/>
      <c r="B22" s="174"/>
      <c r="C22" s="1" t="s">
        <v>15</v>
      </c>
      <c r="D22" s="25">
        <f t="shared" ref="D22:D26" si="2">SUM(E22:F22)</f>
        <v>350</v>
      </c>
      <c r="E22" s="25">
        <f>'РО ПП1'!E22+'РО ПП1'!F22+'РО ПП1'!G22</f>
        <v>350</v>
      </c>
      <c r="F22" s="25">
        <v>0</v>
      </c>
    </row>
    <row r="23" spans="1:6" ht="21" customHeight="1" x14ac:dyDescent="0.3">
      <c r="A23" s="170"/>
      <c r="B23" s="174"/>
      <c r="C23" s="1" t="s">
        <v>16</v>
      </c>
      <c r="D23" s="25">
        <f t="shared" si="2"/>
        <v>0</v>
      </c>
      <c r="E23" s="25">
        <f>'РО ПП1'!G23</f>
        <v>0</v>
      </c>
      <c r="F23" s="25">
        <v>0</v>
      </c>
    </row>
    <row r="24" spans="1:6" ht="21" customHeight="1" x14ac:dyDescent="0.3">
      <c r="A24" s="170"/>
      <c r="B24" s="174"/>
      <c r="C24" s="1" t="s">
        <v>17</v>
      </c>
      <c r="D24" s="25">
        <f t="shared" si="2"/>
        <v>0</v>
      </c>
      <c r="E24" s="25">
        <f>'РО ПП1'!G24</f>
        <v>0</v>
      </c>
      <c r="F24" s="25">
        <v>0</v>
      </c>
    </row>
    <row r="25" spans="1:6" ht="21" customHeight="1" x14ac:dyDescent="0.3">
      <c r="A25" s="170"/>
      <c r="B25" s="174"/>
      <c r="C25" s="1" t="s">
        <v>18</v>
      </c>
      <c r="D25" s="25">
        <f t="shared" si="2"/>
        <v>0</v>
      </c>
      <c r="E25" s="25">
        <f>'РО ПП1'!G25</f>
        <v>0</v>
      </c>
      <c r="F25" s="25">
        <v>0</v>
      </c>
    </row>
    <row r="26" spans="1:6" ht="21" customHeight="1" x14ac:dyDescent="0.3">
      <c r="A26" s="170"/>
      <c r="B26" s="175"/>
      <c r="C26" s="1" t="s">
        <v>19</v>
      </c>
      <c r="D26" s="25">
        <f t="shared" si="2"/>
        <v>0</v>
      </c>
      <c r="E26" s="25">
        <f>'РО ПП1'!G26</f>
        <v>0</v>
      </c>
      <c r="F26" s="25">
        <v>0</v>
      </c>
    </row>
    <row r="27" spans="1:6" ht="30" customHeight="1" x14ac:dyDescent="0.3">
      <c r="A27" s="11" t="s">
        <v>129</v>
      </c>
      <c r="B27" s="153" t="s">
        <v>81</v>
      </c>
      <c r="C27" s="153"/>
      <c r="D27" s="153"/>
      <c r="E27" s="153"/>
      <c r="F27" s="153"/>
    </row>
    <row r="28" spans="1:6" ht="21" customHeight="1" x14ac:dyDescent="0.3">
      <c r="A28" s="170" t="s">
        <v>130</v>
      </c>
      <c r="B28" s="173" t="s">
        <v>155</v>
      </c>
      <c r="C28" s="1" t="s">
        <v>66</v>
      </c>
      <c r="D28" s="25">
        <f>SUM(E28:F28)</f>
        <v>13300</v>
      </c>
      <c r="E28" s="25">
        <f>SUM(E29:E33)</f>
        <v>13300</v>
      </c>
      <c r="F28" s="25">
        <f>SUM(F29:F33)</f>
        <v>0</v>
      </c>
    </row>
    <row r="29" spans="1:6" ht="21" customHeight="1" x14ac:dyDescent="0.3">
      <c r="A29" s="170"/>
      <c r="B29" s="174"/>
      <c r="C29" s="1" t="s">
        <v>15</v>
      </c>
      <c r="D29" s="25">
        <f t="shared" ref="D29:D33" si="3">SUM(E29:F29)</f>
        <v>13300</v>
      </c>
      <c r="E29" s="25">
        <f>'РО ПП1'!E29+'РО ПП1'!F29+'РО ПП1'!G29</f>
        <v>13300</v>
      </c>
      <c r="F29" s="25">
        <v>0</v>
      </c>
    </row>
    <row r="30" spans="1:6" ht="21" customHeight="1" x14ac:dyDescent="0.3">
      <c r="A30" s="170"/>
      <c r="B30" s="174"/>
      <c r="C30" s="1" t="s">
        <v>16</v>
      </c>
      <c r="D30" s="25">
        <f t="shared" si="3"/>
        <v>0</v>
      </c>
      <c r="E30" s="25">
        <f>'РО ПП1'!E30+'РО ПП1'!F30+'РО ПП1'!G30</f>
        <v>0</v>
      </c>
      <c r="F30" s="25">
        <v>0</v>
      </c>
    </row>
    <row r="31" spans="1:6" ht="21" customHeight="1" x14ac:dyDescent="0.3">
      <c r="A31" s="170"/>
      <c r="B31" s="174"/>
      <c r="C31" s="1" t="s">
        <v>17</v>
      </c>
      <c r="D31" s="25">
        <f t="shared" si="3"/>
        <v>0</v>
      </c>
      <c r="E31" s="25">
        <f>'РО ПП1'!E31+'РО ПП1'!F31+'РО ПП1'!G31</f>
        <v>0</v>
      </c>
      <c r="F31" s="25">
        <v>0</v>
      </c>
    </row>
    <row r="32" spans="1:6" ht="21" customHeight="1" x14ac:dyDescent="0.3">
      <c r="A32" s="170"/>
      <c r="B32" s="174"/>
      <c r="C32" s="1" t="s">
        <v>18</v>
      </c>
      <c r="D32" s="25">
        <f t="shared" si="3"/>
        <v>0</v>
      </c>
      <c r="E32" s="25">
        <f>'РО ПП1'!E32+'РО ПП1'!F32+'РО ПП1'!G32</f>
        <v>0</v>
      </c>
      <c r="F32" s="25">
        <v>0</v>
      </c>
    </row>
    <row r="33" spans="1:6" ht="21" customHeight="1" x14ac:dyDescent="0.3">
      <c r="A33" s="170"/>
      <c r="B33" s="175"/>
      <c r="C33" s="1" t="s">
        <v>19</v>
      </c>
      <c r="D33" s="25">
        <f t="shared" si="3"/>
        <v>0</v>
      </c>
      <c r="E33" s="25">
        <f>'РО ПП1'!E33+'РО ПП1'!F33+'РО ПП1'!G33</f>
        <v>0</v>
      </c>
      <c r="F33" s="25">
        <v>0</v>
      </c>
    </row>
    <row r="34" spans="1:6" ht="30" customHeight="1" x14ac:dyDescent="0.3">
      <c r="A34" s="11" t="s">
        <v>131</v>
      </c>
      <c r="B34" s="153" t="s">
        <v>82</v>
      </c>
      <c r="C34" s="153"/>
      <c r="D34" s="153"/>
      <c r="E34" s="153"/>
      <c r="F34" s="153"/>
    </row>
    <row r="35" spans="1:6" ht="21" customHeight="1" x14ac:dyDescent="0.3">
      <c r="A35" s="170" t="s">
        <v>132</v>
      </c>
      <c r="B35" s="173" t="s">
        <v>156</v>
      </c>
      <c r="C35" s="1" t="s">
        <v>66</v>
      </c>
      <c r="D35" s="25">
        <f>SUM(E35:F35)</f>
        <v>2027</v>
      </c>
      <c r="E35" s="25">
        <f>SUM(E36:E40)</f>
        <v>2027</v>
      </c>
      <c r="F35" s="25">
        <f>SUM(F36:F40)</f>
        <v>0</v>
      </c>
    </row>
    <row r="36" spans="1:6" ht="21" customHeight="1" x14ac:dyDescent="0.3">
      <c r="A36" s="170"/>
      <c r="B36" s="174"/>
      <c r="C36" s="1" t="s">
        <v>15</v>
      </c>
      <c r="D36" s="25">
        <f t="shared" ref="D36:D40" si="4">SUM(E36:F36)</f>
        <v>2027</v>
      </c>
      <c r="E36" s="25">
        <f>'РО ПП1'!E36+'РО ПП1'!F36+'РО ПП1'!G36</f>
        <v>2027</v>
      </c>
      <c r="F36" s="25">
        <v>0</v>
      </c>
    </row>
    <row r="37" spans="1:6" ht="21" customHeight="1" x14ac:dyDescent="0.3">
      <c r="A37" s="170"/>
      <c r="B37" s="174"/>
      <c r="C37" s="1" t="s">
        <v>16</v>
      </c>
      <c r="D37" s="25">
        <f t="shared" si="4"/>
        <v>0</v>
      </c>
      <c r="E37" s="25">
        <f>'РО ПП1'!E37+'РО ПП1'!F37+'РО ПП1'!G37</f>
        <v>0</v>
      </c>
      <c r="F37" s="25">
        <v>0</v>
      </c>
    </row>
    <row r="38" spans="1:6" ht="21" customHeight="1" x14ac:dyDescent="0.3">
      <c r="A38" s="170"/>
      <c r="B38" s="174"/>
      <c r="C38" s="1" t="s">
        <v>17</v>
      </c>
      <c r="D38" s="25">
        <f t="shared" si="4"/>
        <v>0</v>
      </c>
      <c r="E38" s="25">
        <f>'РО ПП1'!E38+'РО ПП1'!F38+'РО ПП1'!G38</f>
        <v>0</v>
      </c>
      <c r="F38" s="25">
        <v>0</v>
      </c>
    </row>
    <row r="39" spans="1:6" ht="21" customHeight="1" x14ac:dyDescent="0.3">
      <c r="A39" s="170"/>
      <c r="B39" s="174"/>
      <c r="C39" s="1" t="s">
        <v>18</v>
      </c>
      <c r="D39" s="25">
        <f t="shared" si="4"/>
        <v>0</v>
      </c>
      <c r="E39" s="25">
        <f>'РО ПП1'!E39+'РО ПП1'!F39+'РО ПП1'!G39</f>
        <v>0</v>
      </c>
      <c r="F39" s="25">
        <v>0</v>
      </c>
    </row>
    <row r="40" spans="1:6" ht="21" customHeight="1" x14ac:dyDescent="0.3">
      <c r="A40" s="170"/>
      <c r="B40" s="175"/>
      <c r="C40" s="1" t="s">
        <v>19</v>
      </c>
      <c r="D40" s="25">
        <f t="shared" si="4"/>
        <v>0</v>
      </c>
      <c r="E40" s="25">
        <f>'РО ПП1'!E40+'РО ПП1'!F40+'РО ПП1'!G40</f>
        <v>0</v>
      </c>
      <c r="F40" s="25">
        <v>0</v>
      </c>
    </row>
    <row r="41" spans="1:6" ht="30" customHeight="1" x14ac:dyDescent="0.3">
      <c r="A41" s="11" t="s">
        <v>133</v>
      </c>
      <c r="B41" s="153" t="s">
        <v>83</v>
      </c>
      <c r="C41" s="153"/>
      <c r="D41" s="153"/>
      <c r="E41" s="153"/>
      <c r="F41" s="153"/>
    </row>
    <row r="42" spans="1:6" ht="21" customHeight="1" x14ac:dyDescent="0.3">
      <c r="A42" s="170" t="s">
        <v>134</v>
      </c>
      <c r="B42" s="173" t="s">
        <v>157</v>
      </c>
      <c r="C42" s="1" t="s">
        <v>66</v>
      </c>
      <c r="D42" s="25">
        <f>SUM(E42:F42)</f>
        <v>27.1</v>
      </c>
      <c r="E42" s="25">
        <f>SUM(E43:E47)</f>
        <v>27.1</v>
      </c>
      <c r="F42" s="25">
        <f>SUM(F43:F47)</f>
        <v>0</v>
      </c>
    </row>
    <row r="43" spans="1:6" ht="21" customHeight="1" x14ac:dyDescent="0.3">
      <c r="A43" s="170"/>
      <c r="B43" s="174"/>
      <c r="C43" s="1" t="s">
        <v>15</v>
      </c>
      <c r="D43" s="25">
        <f t="shared" ref="D43:D47" si="5">SUM(E43:F43)</f>
        <v>27.1</v>
      </c>
      <c r="E43" s="25">
        <f>'РО ПП1'!E43+'РО ПП1'!F43+'РО ПП1'!G43</f>
        <v>27.1</v>
      </c>
      <c r="F43" s="25">
        <f>'РО ПП1'!H43</f>
        <v>0</v>
      </c>
    </row>
    <row r="44" spans="1:6" ht="21" customHeight="1" x14ac:dyDescent="0.3">
      <c r="A44" s="170"/>
      <c r="B44" s="174"/>
      <c r="C44" s="1" t="s">
        <v>16</v>
      </c>
      <c r="D44" s="25">
        <f t="shared" si="5"/>
        <v>0</v>
      </c>
      <c r="E44" s="25">
        <f>'РО ПП1'!E44+'РО ПП1'!F44+'РО ПП1'!G44</f>
        <v>0</v>
      </c>
      <c r="F44" s="25">
        <f>'РО ПП1'!H44</f>
        <v>0</v>
      </c>
    </row>
    <row r="45" spans="1:6" ht="21" customHeight="1" x14ac:dyDescent="0.3">
      <c r="A45" s="170"/>
      <c r="B45" s="174"/>
      <c r="C45" s="1" t="s">
        <v>17</v>
      </c>
      <c r="D45" s="25">
        <f t="shared" si="5"/>
        <v>0</v>
      </c>
      <c r="E45" s="25">
        <f>'РО ПП1'!E45+'РО ПП1'!F45+'РО ПП1'!G45</f>
        <v>0</v>
      </c>
      <c r="F45" s="25">
        <f>'РО ПП1'!H45</f>
        <v>0</v>
      </c>
    </row>
    <row r="46" spans="1:6" ht="21" customHeight="1" x14ac:dyDescent="0.3">
      <c r="A46" s="170"/>
      <c r="B46" s="174"/>
      <c r="C46" s="1" t="s">
        <v>18</v>
      </c>
      <c r="D46" s="25">
        <f t="shared" si="5"/>
        <v>0</v>
      </c>
      <c r="E46" s="25">
        <f>'РО ПП1'!E46+'РО ПП1'!F46+'РО ПП1'!G46</f>
        <v>0</v>
      </c>
      <c r="F46" s="25">
        <f>'РО ПП1'!H46</f>
        <v>0</v>
      </c>
    </row>
    <row r="47" spans="1:6" ht="21" customHeight="1" x14ac:dyDescent="0.3">
      <c r="A47" s="170"/>
      <c r="B47" s="175"/>
      <c r="C47" s="1" t="s">
        <v>19</v>
      </c>
      <c r="D47" s="25">
        <f t="shared" si="5"/>
        <v>0</v>
      </c>
      <c r="E47" s="25">
        <f>'РО ПП1'!E47+'РО ПП1'!F47+'РО ПП1'!G47</f>
        <v>0</v>
      </c>
      <c r="F47" s="25">
        <f>'РО ПП1'!H47</f>
        <v>0</v>
      </c>
    </row>
    <row r="48" spans="1:6" ht="21" customHeight="1" x14ac:dyDescent="0.3">
      <c r="A48" s="183" t="s">
        <v>654</v>
      </c>
      <c r="B48" s="171" t="s">
        <v>655</v>
      </c>
      <c r="C48" s="93" t="s">
        <v>66</v>
      </c>
      <c r="D48" s="25">
        <f>SUM(E48:F48)</f>
        <v>81.300000000000011</v>
      </c>
      <c r="E48" s="25">
        <f>SUM(E49:E53)</f>
        <v>81.300000000000011</v>
      </c>
      <c r="F48" s="25">
        <f>SUM(F49:F53)</f>
        <v>0</v>
      </c>
    </row>
    <row r="49" spans="1:6" ht="21" customHeight="1" x14ac:dyDescent="0.3">
      <c r="A49" s="184"/>
      <c r="B49" s="162"/>
      <c r="C49" s="93" t="s">
        <v>15</v>
      </c>
      <c r="D49" s="25">
        <f t="shared" ref="D49:D59" si="6">SUM(E49:F49)</f>
        <v>0</v>
      </c>
      <c r="E49" s="25">
        <f>E55</f>
        <v>0</v>
      </c>
      <c r="F49" s="25">
        <f>'[1]РО ПП1'!H49</f>
        <v>0</v>
      </c>
    </row>
    <row r="50" spans="1:6" ht="21" customHeight="1" x14ac:dyDescent="0.3">
      <c r="A50" s="184"/>
      <c r="B50" s="162"/>
      <c r="C50" s="93" t="s">
        <v>16</v>
      </c>
      <c r="D50" s="25">
        <f t="shared" si="6"/>
        <v>0</v>
      </c>
      <c r="E50" s="25">
        <f t="shared" ref="E50:E53" si="7">E56</f>
        <v>0</v>
      </c>
      <c r="F50" s="25">
        <f>'[1]РО ПП1'!H50</f>
        <v>0</v>
      </c>
    </row>
    <row r="51" spans="1:6" ht="21" customHeight="1" x14ac:dyDescent="0.3">
      <c r="A51" s="184"/>
      <c r="B51" s="162"/>
      <c r="C51" s="93" t="s">
        <v>17</v>
      </c>
      <c r="D51" s="25">
        <f t="shared" si="6"/>
        <v>27.1</v>
      </c>
      <c r="E51" s="25">
        <f t="shared" si="7"/>
        <v>27.1</v>
      </c>
      <c r="F51" s="25">
        <f>'[1]РО ПП1'!H51</f>
        <v>0</v>
      </c>
    </row>
    <row r="52" spans="1:6" ht="21" customHeight="1" x14ac:dyDescent="0.3">
      <c r="A52" s="184"/>
      <c r="B52" s="162"/>
      <c r="C52" s="93" t="s">
        <v>18</v>
      </c>
      <c r="D52" s="25">
        <f t="shared" si="6"/>
        <v>27.1</v>
      </c>
      <c r="E52" s="25">
        <f t="shared" si="7"/>
        <v>27.1</v>
      </c>
      <c r="F52" s="25">
        <f>'[1]РО ПП1'!H52</f>
        <v>0</v>
      </c>
    </row>
    <row r="53" spans="1:6" ht="21" customHeight="1" x14ac:dyDescent="0.3">
      <c r="A53" s="185"/>
      <c r="B53" s="163"/>
      <c r="C53" s="93" t="s">
        <v>19</v>
      </c>
      <c r="D53" s="25">
        <f t="shared" si="6"/>
        <v>27.1</v>
      </c>
      <c r="E53" s="25">
        <f t="shared" si="7"/>
        <v>27.1</v>
      </c>
      <c r="F53" s="25">
        <f>'[1]РО ПП1'!H53</f>
        <v>0</v>
      </c>
    </row>
    <row r="54" spans="1:6" ht="21" customHeight="1" x14ac:dyDescent="0.3">
      <c r="A54" s="183" t="s">
        <v>656</v>
      </c>
      <c r="B54" s="171" t="s">
        <v>657</v>
      </c>
      <c r="C54" s="93" t="s">
        <v>66</v>
      </c>
      <c r="D54" s="25">
        <f>SUM(E54:F54)</f>
        <v>81.300000000000011</v>
      </c>
      <c r="E54" s="25">
        <f>SUM(E55:E59)</f>
        <v>81.300000000000011</v>
      </c>
      <c r="F54" s="25">
        <f>SUM(F55:F59)</f>
        <v>0</v>
      </c>
    </row>
    <row r="55" spans="1:6" ht="21" customHeight="1" x14ac:dyDescent="0.3">
      <c r="A55" s="184"/>
      <c r="B55" s="162"/>
      <c r="C55" s="93" t="s">
        <v>15</v>
      </c>
      <c r="D55" s="25">
        <f t="shared" si="6"/>
        <v>0</v>
      </c>
      <c r="E55" s="25">
        <f>'РО ПП1'!E55+'РО ПП1'!F55+'РО ПП1'!G55</f>
        <v>0</v>
      </c>
      <c r="F55" s="25">
        <f>'[1]РО ПП1'!H55</f>
        <v>0</v>
      </c>
    </row>
    <row r="56" spans="1:6" ht="21" customHeight="1" x14ac:dyDescent="0.3">
      <c r="A56" s="184"/>
      <c r="B56" s="162"/>
      <c r="C56" s="93" t="s">
        <v>16</v>
      </c>
      <c r="D56" s="25">
        <f t="shared" si="6"/>
        <v>0</v>
      </c>
      <c r="E56" s="25">
        <f>'РО ПП1'!E56+'РО ПП1'!F56+'РО ПП1'!G56</f>
        <v>0</v>
      </c>
      <c r="F56" s="25">
        <f>'[1]РО ПП1'!H56</f>
        <v>0</v>
      </c>
    </row>
    <row r="57" spans="1:6" ht="21" customHeight="1" x14ac:dyDescent="0.3">
      <c r="A57" s="184"/>
      <c r="B57" s="162"/>
      <c r="C57" s="93" t="s">
        <v>17</v>
      </c>
      <c r="D57" s="25">
        <f t="shared" si="6"/>
        <v>27.1</v>
      </c>
      <c r="E57" s="25">
        <f>'РО ПП1'!E57+'РО ПП1'!F57+'РО ПП1'!G57</f>
        <v>27.1</v>
      </c>
      <c r="F57" s="25">
        <f>'[1]РО ПП1'!H57</f>
        <v>0</v>
      </c>
    </row>
    <row r="58" spans="1:6" ht="21" customHeight="1" x14ac:dyDescent="0.3">
      <c r="A58" s="184"/>
      <c r="B58" s="162"/>
      <c r="C58" s="93" t="s">
        <v>18</v>
      </c>
      <c r="D58" s="25">
        <f t="shared" si="6"/>
        <v>27.1</v>
      </c>
      <c r="E58" s="25">
        <f>'РО ПП1'!E58+'РО ПП1'!F58+'РО ПП1'!G58</f>
        <v>27.1</v>
      </c>
      <c r="F58" s="25">
        <f>'[1]РО ПП1'!H58</f>
        <v>0</v>
      </c>
    </row>
    <row r="59" spans="1:6" ht="21" customHeight="1" x14ac:dyDescent="0.3">
      <c r="A59" s="185"/>
      <c r="B59" s="163"/>
      <c r="C59" s="93" t="s">
        <v>19</v>
      </c>
      <c r="D59" s="25">
        <f t="shared" si="6"/>
        <v>27.1</v>
      </c>
      <c r="E59" s="25">
        <f>'РО ПП1'!E59+'РО ПП1'!F59+'РО ПП1'!G59</f>
        <v>27.1</v>
      </c>
      <c r="F59" s="25">
        <f>'[1]РО ПП1'!H59</f>
        <v>0</v>
      </c>
    </row>
    <row r="60" spans="1:6" ht="21" customHeight="1" x14ac:dyDescent="0.3">
      <c r="A60" s="16" t="s">
        <v>135</v>
      </c>
      <c r="B60" s="153" t="s">
        <v>226</v>
      </c>
      <c r="C60" s="153"/>
      <c r="D60" s="153"/>
      <c r="E60" s="153"/>
      <c r="F60" s="153"/>
    </row>
    <row r="61" spans="1:6" ht="21" customHeight="1" x14ac:dyDescent="0.3">
      <c r="A61" s="170" t="s">
        <v>136</v>
      </c>
      <c r="B61" s="152" t="s">
        <v>581</v>
      </c>
      <c r="C61" s="17" t="s">
        <v>66</v>
      </c>
      <c r="D61" s="25">
        <f>SUM(E61:F61)</f>
        <v>884779.86060000001</v>
      </c>
      <c r="E61" s="25">
        <f>SUM(E62:E66)</f>
        <v>884779.86060000001</v>
      </c>
      <c r="F61" s="25">
        <f>SUM(F62:F66)</f>
        <v>0</v>
      </c>
    </row>
    <row r="62" spans="1:6" ht="21" customHeight="1" x14ac:dyDescent="0.3">
      <c r="A62" s="170"/>
      <c r="B62" s="152"/>
      <c r="C62" s="17" t="s">
        <v>15</v>
      </c>
      <c r="D62" s="25">
        <f t="shared" ref="D62:D66" si="8">SUM(E62:F62)</f>
        <v>0</v>
      </c>
      <c r="E62" s="25">
        <f>E68+E74</f>
        <v>0</v>
      </c>
      <c r="F62" s="25">
        <f>F68+F74</f>
        <v>0</v>
      </c>
    </row>
    <row r="63" spans="1:6" ht="21" customHeight="1" x14ac:dyDescent="0.3">
      <c r="A63" s="170"/>
      <c r="B63" s="152"/>
      <c r="C63" s="17" t="s">
        <v>16</v>
      </c>
      <c r="D63" s="25">
        <f t="shared" si="8"/>
        <v>225038.6606</v>
      </c>
      <c r="E63" s="25">
        <f t="shared" ref="E63:F66" si="9">E69+E75</f>
        <v>225038.6606</v>
      </c>
      <c r="F63" s="25">
        <f t="shared" si="9"/>
        <v>0</v>
      </c>
    </row>
    <row r="64" spans="1:6" ht="21" customHeight="1" x14ac:dyDescent="0.3">
      <c r="A64" s="170"/>
      <c r="B64" s="152"/>
      <c r="C64" s="17" t="s">
        <v>17</v>
      </c>
      <c r="D64" s="25">
        <f t="shared" si="8"/>
        <v>232962.80000000002</v>
      </c>
      <c r="E64" s="25">
        <f t="shared" si="9"/>
        <v>232962.80000000002</v>
      </c>
      <c r="F64" s="25">
        <f t="shared" si="9"/>
        <v>0</v>
      </c>
    </row>
    <row r="65" spans="1:6" ht="21" customHeight="1" x14ac:dyDescent="0.3">
      <c r="A65" s="170"/>
      <c r="B65" s="152"/>
      <c r="C65" s="17" t="s">
        <v>18</v>
      </c>
      <c r="D65" s="25">
        <f t="shared" si="8"/>
        <v>213389.2</v>
      </c>
      <c r="E65" s="25">
        <f t="shared" si="9"/>
        <v>213389.2</v>
      </c>
      <c r="F65" s="25">
        <f t="shared" si="9"/>
        <v>0</v>
      </c>
    </row>
    <row r="66" spans="1:6" ht="21" customHeight="1" x14ac:dyDescent="0.3">
      <c r="A66" s="170"/>
      <c r="B66" s="152"/>
      <c r="C66" s="17" t="s">
        <v>19</v>
      </c>
      <c r="D66" s="25">
        <f t="shared" si="8"/>
        <v>213389.2</v>
      </c>
      <c r="E66" s="25">
        <f t="shared" si="9"/>
        <v>213389.2</v>
      </c>
      <c r="F66" s="25">
        <f t="shared" si="9"/>
        <v>0</v>
      </c>
    </row>
    <row r="67" spans="1:6" ht="21" customHeight="1" x14ac:dyDescent="0.3">
      <c r="A67" s="170" t="s">
        <v>85</v>
      </c>
      <c r="B67" s="171" t="str">
        <f>'РО ПП1'!$B$67</f>
        <v>Мероприятие 1. Организация и обеспечение предоставления образовательных услуг по программам дошкольного, общего и дополнительного образования, услуг по присмотру и уходу в муниципальных образовательных организациях Томского района</v>
      </c>
      <c r="C67" s="17" t="s">
        <v>66</v>
      </c>
      <c r="D67" s="25">
        <f>SUM(E67:F67)</f>
        <v>884429.86060000001</v>
      </c>
      <c r="E67" s="25">
        <f>SUM(E68:E72)</f>
        <v>884429.86060000001</v>
      </c>
      <c r="F67" s="25">
        <f>SUM(F68:F72)</f>
        <v>0</v>
      </c>
    </row>
    <row r="68" spans="1:6" ht="21" customHeight="1" x14ac:dyDescent="0.3">
      <c r="A68" s="170"/>
      <c r="B68" s="162"/>
      <c r="C68" s="17" t="s">
        <v>15</v>
      </c>
      <c r="D68" s="25">
        <f t="shared" ref="D68:D72" si="10">SUM(E68:F68)</f>
        <v>0</v>
      </c>
      <c r="E68" s="25">
        <f>'РО ПП1'!E68+'РО ПП1'!F68+'РО ПП1'!G68</f>
        <v>0</v>
      </c>
      <c r="F68" s="25">
        <f>'РО ПП1'!H68</f>
        <v>0</v>
      </c>
    </row>
    <row r="69" spans="1:6" ht="21" customHeight="1" x14ac:dyDescent="0.3">
      <c r="A69" s="170"/>
      <c r="B69" s="162"/>
      <c r="C69" s="17" t="s">
        <v>16</v>
      </c>
      <c r="D69" s="25">
        <f t="shared" si="10"/>
        <v>224688.6606</v>
      </c>
      <c r="E69" s="25">
        <f>'РО ПП1'!E69+'РО ПП1'!F69+'РО ПП1'!G69</f>
        <v>224688.6606</v>
      </c>
      <c r="F69" s="25">
        <f>'РО ПП1'!H69</f>
        <v>0</v>
      </c>
    </row>
    <row r="70" spans="1:6" ht="21" customHeight="1" x14ac:dyDescent="0.3">
      <c r="A70" s="170"/>
      <c r="B70" s="162"/>
      <c r="C70" s="17" t="s">
        <v>17</v>
      </c>
      <c r="D70" s="25">
        <f t="shared" si="10"/>
        <v>232962.80000000002</v>
      </c>
      <c r="E70" s="25">
        <f>'РО ПП1'!E70+'РО ПП1'!F70+'РО ПП1'!G70</f>
        <v>232962.80000000002</v>
      </c>
      <c r="F70" s="25">
        <f>'РО ПП1'!H70</f>
        <v>0</v>
      </c>
    </row>
    <row r="71" spans="1:6" ht="21" customHeight="1" x14ac:dyDescent="0.3">
      <c r="A71" s="170"/>
      <c r="B71" s="162"/>
      <c r="C71" s="17" t="s">
        <v>18</v>
      </c>
      <c r="D71" s="25">
        <f t="shared" si="10"/>
        <v>213389.2</v>
      </c>
      <c r="E71" s="25">
        <f>'РО ПП1'!E71+'РО ПП1'!F71+'РО ПП1'!G71</f>
        <v>213389.2</v>
      </c>
      <c r="F71" s="25">
        <f>'РО ПП1'!H71</f>
        <v>0</v>
      </c>
    </row>
    <row r="72" spans="1:6" ht="21" customHeight="1" x14ac:dyDescent="0.3">
      <c r="A72" s="170"/>
      <c r="B72" s="163"/>
      <c r="C72" s="17" t="s">
        <v>19</v>
      </c>
      <c r="D72" s="25">
        <f t="shared" si="10"/>
        <v>213389.2</v>
      </c>
      <c r="E72" s="25">
        <f>'РО ПП1'!E72+'РО ПП1'!F72+'РО ПП1'!G72</f>
        <v>213389.2</v>
      </c>
      <c r="F72" s="25">
        <f>'РО ПП1'!H72</f>
        <v>0</v>
      </c>
    </row>
    <row r="73" spans="1:6" ht="21" customHeight="1" x14ac:dyDescent="0.3">
      <c r="A73" s="170" t="s">
        <v>86</v>
      </c>
      <c r="B73" s="171" t="str">
        <f>'РО ПП1'!$B$73</f>
        <v>Мероприятие 2. Муниципальная система выявления и поддержки одаренных детей</v>
      </c>
      <c r="C73" s="17" t="s">
        <v>66</v>
      </c>
      <c r="D73" s="25">
        <f>SUM(E73:F73)</f>
        <v>350</v>
      </c>
      <c r="E73" s="25">
        <f>SUM(E74:E78)</f>
        <v>350</v>
      </c>
      <c r="F73" s="25">
        <f>SUM(F74:F78)</f>
        <v>0</v>
      </c>
    </row>
    <row r="74" spans="1:6" ht="21" customHeight="1" x14ac:dyDescent="0.3">
      <c r="A74" s="170"/>
      <c r="B74" s="162"/>
      <c r="C74" s="17" t="s">
        <v>15</v>
      </c>
      <c r="D74" s="25">
        <f t="shared" ref="D74:D78" si="11">SUM(E74:F74)</f>
        <v>0</v>
      </c>
      <c r="E74" s="25">
        <f>'РО ПП1'!E74+'РО ПП1'!F74+'РО ПП1'!G74</f>
        <v>0</v>
      </c>
      <c r="F74" s="25">
        <f>'РО ПП1'!H74</f>
        <v>0</v>
      </c>
    </row>
    <row r="75" spans="1:6" ht="21" customHeight="1" x14ac:dyDescent="0.3">
      <c r="A75" s="170"/>
      <c r="B75" s="162"/>
      <c r="C75" s="17" t="s">
        <v>16</v>
      </c>
      <c r="D75" s="25">
        <f t="shared" si="11"/>
        <v>350</v>
      </c>
      <c r="E75" s="25">
        <f>'РО ПП1'!E75+'РО ПП1'!F75+'РО ПП1'!G75</f>
        <v>350</v>
      </c>
      <c r="F75" s="25">
        <f>'РО ПП1'!H75</f>
        <v>0</v>
      </c>
    </row>
    <row r="76" spans="1:6" ht="21" customHeight="1" x14ac:dyDescent="0.3">
      <c r="A76" s="170"/>
      <c r="B76" s="162"/>
      <c r="C76" s="17" t="s">
        <v>17</v>
      </c>
      <c r="D76" s="25">
        <f t="shared" si="11"/>
        <v>0</v>
      </c>
      <c r="E76" s="25">
        <f>'РО ПП1'!E76+'РО ПП1'!F76+'РО ПП1'!G76</f>
        <v>0</v>
      </c>
      <c r="F76" s="25">
        <f>'РО ПП1'!H76</f>
        <v>0</v>
      </c>
    </row>
    <row r="77" spans="1:6" ht="21" customHeight="1" x14ac:dyDescent="0.3">
      <c r="A77" s="170"/>
      <c r="B77" s="162"/>
      <c r="C77" s="17" t="s">
        <v>18</v>
      </c>
      <c r="D77" s="25">
        <f t="shared" si="11"/>
        <v>0</v>
      </c>
      <c r="E77" s="25">
        <f>'РО ПП1'!E77+'РО ПП1'!F77+'РО ПП1'!G77</f>
        <v>0</v>
      </c>
      <c r="F77" s="25">
        <f>'РО ПП1'!H77</f>
        <v>0</v>
      </c>
    </row>
    <row r="78" spans="1:6" ht="21" customHeight="1" x14ac:dyDescent="0.3">
      <c r="A78" s="170"/>
      <c r="B78" s="163"/>
      <c r="C78" s="17" t="s">
        <v>19</v>
      </c>
      <c r="D78" s="25">
        <f t="shared" si="11"/>
        <v>0</v>
      </c>
      <c r="E78" s="25">
        <f>'РО ПП1'!E78+'РО ПП1'!F78+'РО ПП1'!G78</f>
        <v>0</v>
      </c>
      <c r="F78" s="25">
        <f>'РО ПП1'!H78</f>
        <v>0</v>
      </c>
    </row>
    <row r="79" spans="1:6" ht="56.25" customHeight="1" x14ac:dyDescent="0.3">
      <c r="A79" s="12" t="s">
        <v>138</v>
      </c>
      <c r="B79" s="203" t="s">
        <v>615</v>
      </c>
      <c r="C79" s="204"/>
      <c r="D79" s="204"/>
      <c r="E79" s="204"/>
      <c r="F79" s="205"/>
    </row>
    <row r="80" spans="1:6" ht="21" customHeight="1" x14ac:dyDescent="0.3">
      <c r="A80" s="196" t="s">
        <v>149</v>
      </c>
      <c r="B80" s="197" t="s">
        <v>582</v>
      </c>
      <c r="C80" s="9" t="s">
        <v>84</v>
      </c>
      <c r="D80" s="25">
        <f>SUM(E80:F80)</f>
        <v>3880918.5</v>
      </c>
      <c r="E80" s="25">
        <f>SUM(E81:E85)</f>
        <v>3880918.5</v>
      </c>
      <c r="F80" s="25">
        <f>SUM(F81:F85)</f>
        <v>0</v>
      </c>
    </row>
    <row r="81" spans="1:8" ht="21" customHeight="1" x14ac:dyDescent="0.3">
      <c r="A81" s="196"/>
      <c r="B81" s="198"/>
      <c r="C81" s="9" t="s">
        <v>15</v>
      </c>
      <c r="D81" s="25">
        <f t="shared" ref="D81:D85" si="12">SUM(E81:F81)</f>
        <v>798758</v>
      </c>
      <c r="E81" s="25">
        <f>E87+E93+E99+E105+E111+E117+E123+E129+E135+E141+E147</f>
        <v>798758</v>
      </c>
      <c r="F81" s="37">
        <f>F87+F93+F99+F105+F111+F117+F123+F129+F135+F141+F147</f>
        <v>0</v>
      </c>
    </row>
    <row r="82" spans="1:8" ht="21" customHeight="1" x14ac:dyDescent="0.3">
      <c r="A82" s="196"/>
      <c r="B82" s="198"/>
      <c r="C82" s="9" t="s">
        <v>16</v>
      </c>
      <c r="D82" s="25">
        <f t="shared" si="12"/>
        <v>860358.69999999984</v>
      </c>
      <c r="E82" s="25">
        <f>E88+E94+E100+E106+E112+E118+E124+E130+E136+E142+E148+E154</f>
        <v>860358.69999999984</v>
      </c>
      <c r="F82" s="37">
        <f t="shared" ref="E82:F85" si="13">F88+F94+F100+F106+F112+F118+F124+F130+F136+F142+F148</f>
        <v>0</v>
      </c>
      <c r="H82" s="53"/>
    </row>
    <row r="83" spans="1:8" ht="21" customHeight="1" x14ac:dyDescent="0.3">
      <c r="A83" s="196"/>
      <c r="B83" s="198"/>
      <c r="C83" s="9" t="s">
        <v>17</v>
      </c>
      <c r="D83" s="25">
        <f t="shared" si="12"/>
        <v>740600.60000000009</v>
      </c>
      <c r="E83" s="25">
        <f t="shared" si="13"/>
        <v>740600.60000000009</v>
      </c>
      <c r="F83" s="37">
        <f t="shared" si="13"/>
        <v>0</v>
      </c>
    </row>
    <row r="84" spans="1:8" ht="21" customHeight="1" x14ac:dyDescent="0.3">
      <c r="A84" s="196"/>
      <c r="B84" s="198"/>
      <c r="C84" s="9" t="s">
        <v>18</v>
      </c>
      <c r="D84" s="25">
        <f t="shared" si="12"/>
        <v>740600.60000000009</v>
      </c>
      <c r="E84" s="25">
        <f t="shared" si="13"/>
        <v>740600.60000000009</v>
      </c>
      <c r="F84" s="37">
        <f t="shared" si="13"/>
        <v>0</v>
      </c>
    </row>
    <row r="85" spans="1:8" ht="21" customHeight="1" x14ac:dyDescent="0.3">
      <c r="A85" s="196"/>
      <c r="B85" s="199"/>
      <c r="C85" s="9" t="s">
        <v>19</v>
      </c>
      <c r="D85" s="25">
        <f t="shared" si="12"/>
        <v>740600.60000000009</v>
      </c>
      <c r="E85" s="37">
        <f t="shared" si="13"/>
        <v>740600.60000000009</v>
      </c>
      <c r="F85" s="37">
        <f t="shared" si="13"/>
        <v>0</v>
      </c>
    </row>
    <row r="86" spans="1:8" ht="21" customHeight="1" x14ac:dyDescent="0.3">
      <c r="A86" s="196" t="s">
        <v>96</v>
      </c>
      <c r="B86" s="193" t="s">
        <v>137</v>
      </c>
      <c r="C86" s="9" t="s">
        <v>84</v>
      </c>
      <c r="D86" s="25">
        <f>SUM(E86:F86)</f>
        <v>841739.7</v>
      </c>
      <c r="E86" s="25">
        <f>SUM(E87:E91)</f>
        <v>841739.7</v>
      </c>
      <c r="F86" s="25">
        <f>SUM(F87:F91)</f>
        <v>0</v>
      </c>
    </row>
    <row r="87" spans="1:8" ht="21" customHeight="1" x14ac:dyDescent="0.3">
      <c r="A87" s="196"/>
      <c r="B87" s="194"/>
      <c r="C87" s="9" t="s">
        <v>15</v>
      </c>
      <c r="D87" s="25">
        <f t="shared" ref="D87:D91" si="14">SUM(E87:F87)</f>
        <v>156656.29999999999</v>
      </c>
      <c r="E87" s="25">
        <f>'РО ПП1'!E87+'РО ПП1'!F87+'РО ПП1'!G87</f>
        <v>156656.29999999999</v>
      </c>
      <c r="F87" s="25">
        <v>0</v>
      </c>
    </row>
    <row r="88" spans="1:8" ht="21" customHeight="1" x14ac:dyDescent="0.3">
      <c r="A88" s="196"/>
      <c r="B88" s="194"/>
      <c r="C88" s="9" t="s">
        <v>16</v>
      </c>
      <c r="D88" s="25">
        <f t="shared" si="14"/>
        <v>166702.29999999999</v>
      </c>
      <c r="E88" s="25">
        <f>'РО ПП1'!E88+'РО ПП1'!F88+'РО ПП1'!G88</f>
        <v>166702.29999999999</v>
      </c>
      <c r="F88" s="25">
        <v>0</v>
      </c>
    </row>
    <row r="89" spans="1:8" ht="21" customHeight="1" x14ac:dyDescent="0.3">
      <c r="A89" s="196"/>
      <c r="B89" s="194"/>
      <c r="C89" s="9" t="s">
        <v>17</v>
      </c>
      <c r="D89" s="25">
        <f t="shared" si="14"/>
        <v>172793.7</v>
      </c>
      <c r="E89" s="25">
        <f>'РО ПП1'!E89+'РО ПП1'!F89+'РО ПП1'!G89</f>
        <v>172793.7</v>
      </c>
      <c r="F89" s="25">
        <v>0</v>
      </c>
    </row>
    <row r="90" spans="1:8" ht="21" customHeight="1" x14ac:dyDescent="0.3">
      <c r="A90" s="196"/>
      <c r="B90" s="194"/>
      <c r="C90" s="9" t="s">
        <v>18</v>
      </c>
      <c r="D90" s="25">
        <f t="shared" si="14"/>
        <v>172793.7</v>
      </c>
      <c r="E90" s="25">
        <f>'РО ПП1'!E90+'РО ПП1'!F90+'РО ПП1'!G90</f>
        <v>172793.7</v>
      </c>
      <c r="F90" s="25">
        <v>0</v>
      </c>
    </row>
    <row r="91" spans="1:8" ht="21" customHeight="1" x14ac:dyDescent="0.3">
      <c r="A91" s="196"/>
      <c r="B91" s="195"/>
      <c r="C91" s="9" t="s">
        <v>19</v>
      </c>
      <c r="D91" s="25">
        <f t="shared" si="14"/>
        <v>172793.7</v>
      </c>
      <c r="E91" s="25">
        <f>'РО ПП1'!E91+'РО ПП1'!F91+'РО ПП1'!G91</f>
        <v>172793.7</v>
      </c>
      <c r="F91" s="25">
        <v>0</v>
      </c>
    </row>
    <row r="92" spans="1:8" ht="21" customHeight="1" x14ac:dyDescent="0.3">
      <c r="A92" s="196" t="s">
        <v>98</v>
      </c>
      <c r="B92" s="197" t="s">
        <v>87</v>
      </c>
      <c r="C92" s="9" t="s">
        <v>84</v>
      </c>
      <c r="D92" s="25">
        <f>SUM(E92:F92)</f>
        <v>2630091.5999999996</v>
      </c>
      <c r="E92" s="25">
        <f>SUM(E93:E97)</f>
        <v>2630091.5999999996</v>
      </c>
      <c r="F92" s="25">
        <f>SUM(F93:F97)</f>
        <v>0</v>
      </c>
    </row>
    <row r="93" spans="1:8" ht="21" customHeight="1" x14ac:dyDescent="0.3">
      <c r="A93" s="196"/>
      <c r="B93" s="198"/>
      <c r="C93" s="9" t="s">
        <v>15</v>
      </c>
      <c r="D93" s="25">
        <f t="shared" ref="D93:D97" si="15">SUM(E93:F93)</f>
        <v>492586.8</v>
      </c>
      <c r="E93" s="25">
        <f>'РО ПП1'!E93+'РО ПП1'!F93+'РО ПП1'!G93</f>
        <v>492586.8</v>
      </c>
      <c r="F93" s="25">
        <v>0</v>
      </c>
    </row>
    <row r="94" spans="1:8" ht="21" customHeight="1" x14ac:dyDescent="0.3">
      <c r="A94" s="196"/>
      <c r="B94" s="198"/>
      <c r="C94" s="9" t="s">
        <v>16</v>
      </c>
      <c r="D94" s="25">
        <f t="shared" si="15"/>
        <v>519857.1</v>
      </c>
      <c r="E94" s="25">
        <f>'РО ПП1'!E94+'РО ПП1'!F94+'РО ПП1'!G94</f>
        <v>519857.1</v>
      </c>
      <c r="F94" s="25">
        <v>0</v>
      </c>
    </row>
    <row r="95" spans="1:8" ht="21" customHeight="1" x14ac:dyDescent="0.3">
      <c r="A95" s="196"/>
      <c r="B95" s="198"/>
      <c r="C95" s="9" t="s">
        <v>17</v>
      </c>
      <c r="D95" s="25">
        <f t="shared" si="15"/>
        <v>539215.9</v>
      </c>
      <c r="E95" s="25">
        <f>'РО ПП1'!E95+'РО ПП1'!F95+'РО ПП1'!G95</f>
        <v>539215.9</v>
      </c>
      <c r="F95" s="25">
        <v>0</v>
      </c>
    </row>
    <row r="96" spans="1:8" ht="21" customHeight="1" x14ac:dyDescent="0.3">
      <c r="A96" s="196"/>
      <c r="B96" s="198"/>
      <c r="C96" s="9" t="s">
        <v>18</v>
      </c>
      <c r="D96" s="25">
        <f t="shared" si="15"/>
        <v>539215.9</v>
      </c>
      <c r="E96" s="25">
        <f>'РО ПП1'!E96+'РО ПП1'!F96+'РО ПП1'!G96</f>
        <v>539215.9</v>
      </c>
      <c r="F96" s="25">
        <v>0</v>
      </c>
    </row>
    <row r="97" spans="1:6" ht="21" customHeight="1" x14ac:dyDescent="0.3">
      <c r="A97" s="196"/>
      <c r="B97" s="199"/>
      <c r="C97" s="9" t="s">
        <v>19</v>
      </c>
      <c r="D97" s="25">
        <f t="shared" si="15"/>
        <v>539215.9</v>
      </c>
      <c r="E97" s="25">
        <f>'РО ПП1'!E97+'РО ПП1'!F97+'РО ПП1'!G97</f>
        <v>539215.9</v>
      </c>
      <c r="F97" s="25">
        <v>0</v>
      </c>
    </row>
    <row r="98" spans="1:6" ht="24" customHeight="1" x14ac:dyDescent="0.3">
      <c r="A98" s="196" t="s">
        <v>425</v>
      </c>
      <c r="B98" s="197" t="s">
        <v>88</v>
      </c>
      <c r="C98" s="9" t="s">
        <v>66</v>
      </c>
      <c r="D98" s="25">
        <f>SUM(E98:F98)</f>
        <v>2921</v>
      </c>
      <c r="E98" s="25">
        <f>SUM(E99:E103)</f>
        <v>2921</v>
      </c>
      <c r="F98" s="25">
        <f>SUM(F99:F103)</f>
        <v>0</v>
      </c>
    </row>
    <row r="99" spans="1:6" ht="24" customHeight="1" x14ac:dyDescent="0.3">
      <c r="A99" s="196"/>
      <c r="B99" s="198"/>
      <c r="C99" s="9" t="s">
        <v>15</v>
      </c>
      <c r="D99" s="25">
        <f t="shared" ref="D99:D103" si="16">SUM(E99:F99)</f>
        <v>475.8</v>
      </c>
      <c r="E99" s="25">
        <f>'РО ПП1'!E99+'РО ПП1'!F99+'РО ПП1'!G99</f>
        <v>475.8</v>
      </c>
      <c r="F99" s="25">
        <v>0</v>
      </c>
    </row>
    <row r="100" spans="1:6" ht="24" customHeight="1" x14ac:dyDescent="0.3">
      <c r="A100" s="196"/>
      <c r="B100" s="198"/>
      <c r="C100" s="9" t="s">
        <v>16</v>
      </c>
      <c r="D100" s="25">
        <f t="shared" si="16"/>
        <v>611.29999999999995</v>
      </c>
      <c r="E100" s="25">
        <f>'РО ПП1'!E100+'РО ПП1'!F100+'РО ПП1'!G100</f>
        <v>611.29999999999995</v>
      </c>
      <c r="F100" s="25">
        <v>0</v>
      </c>
    </row>
    <row r="101" spans="1:6" ht="24" customHeight="1" x14ac:dyDescent="0.3">
      <c r="A101" s="196"/>
      <c r="B101" s="198"/>
      <c r="C101" s="9" t="s">
        <v>17</v>
      </c>
      <c r="D101" s="25">
        <f t="shared" si="16"/>
        <v>611.29999999999995</v>
      </c>
      <c r="E101" s="25">
        <f>'РО ПП1'!E101+'РО ПП1'!F101+'РО ПП1'!G101</f>
        <v>611.29999999999995</v>
      </c>
      <c r="F101" s="25">
        <v>0</v>
      </c>
    </row>
    <row r="102" spans="1:6" ht="24" customHeight="1" x14ac:dyDescent="0.3">
      <c r="A102" s="196"/>
      <c r="B102" s="198"/>
      <c r="C102" s="9" t="s">
        <v>18</v>
      </c>
      <c r="D102" s="25">
        <f t="shared" si="16"/>
        <v>611.29999999999995</v>
      </c>
      <c r="E102" s="25">
        <f>'РО ПП1'!E102+'РО ПП1'!F102+'РО ПП1'!G102</f>
        <v>611.29999999999995</v>
      </c>
      <c r="F102" s="25">
        <v>0</v>
      </c>
    </row>
    <row r="103" spans="1:6" ht="24" customHeight="1" x14ac:dyDescent="0.3">
      <c r="A103" s="196"/>
      <c r="B103" s="199"/>
      <c r="C103" s="9" t="s">
        <v>19</v>
      </c>
      <c r="D103" s="25">
        <f t="shared" si="16"/>
        <v>611.29999999999995</v>
      </c>
      <c r="E103" s="25">
        <f>'РО ПП1'!E103+'РО ПП1'!F103+'РО ПП1'!G103</f>
        <v>611.29999999999995</v>
      </c>
      <c r="F103" s="25">
        <v>0</v>
      </c>
    </row>
    <row r="104" spans="1:6" ht="30" customHeight="1" x14ac:dyDescent="0.3">
      <c r="A104" s="196" t="s">
        <v>426</v>
      </c>
      <c r="B104" s="197" t="s">
        <v>89</v>
      </c>
      <c r="C104" s="9" t="s">
        <v>66</v>
      </c>
      <c r="D104" s="25">
        <f>SUM(E104:F104)</f>
        <v>122942.09999999999</v>
      </c>
      <c r="E104" s="25">
        <f>SUM(E105:E109)</f>
        <v>122942.09999999999</v>
      </c>
      <c r="F104" s="25">
        <f>SUM(F105:F109)</f>
        <v>0</v>
      </c>
    </row>
    <row r="105" spans="1:6" ht="30" customHeight="1" x14ac:dyDescent="0.3">
      <c r="A105" s="196"/>
      <c r="B105" s="198"/>
      <c r="C105" s="9" t="s">
        <v>15</v>
      </c>
      <c r="D105" s="25">
        <f t="shared" ref="D105:D109" si="17">SUM(E105:F105)</f>
        <v>19476.8</v>
      </c>
      <c r="E105" s="25">
        <f>'РО ПП1'!E105+'РО ПП1'!F105+'РО ПП1'!G105</f>
        <v>19476.8</v>
      </c>
      <c r="F105" s="25">
        <v>0</v>
      </c>
    </row>
    <row r="106" spans="1:6" ht="30" customHeight="1" x14ac:dyDescent="0.3">
      <c r="A106" s="196"/>
      <c r="B106" s="198"/>
      <c r="C106" s="9" t="s">
        <v>16</v>
      </c>
      <c r="D106" s="25">
        <f t="shared" si="17"/>
        <v>19526.2</v>
      </c>
      <c r="E106" s="25">
        <f>'РО ПП1'!E106+'РО ПП1'!F106+'РО ПП1'!G106</f>
        <v>19526.2</v>
      </c>
      <c r="F106" s="25">
        <v>0</v>
      </c>
    </row>
    <row r="107" spans="1:6" ht="30" customHeight="1" x14ac:dyDescent="0.3">
      <c r="A107" s="196"/>
      <c r="B107" s="198"/>
      <c r="C107" s="9" t="s">
        <v>17</v>
      </c>
      <c r="D107" s="25">
        <f t="shared" si="17"/>
        <v>27979.7</v>
      </c>
      <c r="E107" s="25">
        <f>'РО ПП1'!E107+'РО ПП1'!F107+'РО ПП1'!G107</f>
        <v>27979.7</v>
      </c>
      <c r="F107" s="25">
        <v>0</v>
      </c>
    </row>
    <row r="108" spans="1:6" ht="30" customHeight="1" x14ac:dyDescent="0.3">
      <c r="A108" s="196"/>
      <c r="B108" s="198"/>
      <c r="C108" s="9" t="s">
        <v>18</v>
      </c>
      <c r="D108" s="25">
        <f t="shared" si="17"/>
        <v>27979.7</v>
      </c>
      <c r="E108" s="25">
        <f>'РО ПП1'!E108+'РО ПП1'!F108+'РО ПП1'!G108</f>
        <v>27979.7</v>
      </c>
      <c r="F108" s="25">
        <v>0</v>
      </c>
    </row>
    <row r="109" spans="1:6" ht="30" customHeight="1" x14ac:dyDescent="0.3">
      <c r="A109" s="196"/>
      <c r="B109" s="199"/>
      <c r="C109" s="9" t="s">
        <v>19</v>
      </c>
      <c r="D109" s="25">
        <f t="shared" si="17"/>
        <v>27979.7</v>
      </c>
      <c r="E109" s="25">
        <f>'РО ПП1'!E109+'РО ПП1'!F109+'РО ПП1'!G109</f>
        <v>27979.7</v>
      </c>
      <c r="F109" s="25">
        <v>0</v>
      </c>
    </row>
    <row r="110" spans="1:6" ht="21" customHeight="1" x14ac:dyDescent="0.3">
      <c r="A110" s="196" t="s">
        <v>427</v>
      </c>
      <c r="B110" s="197" t="s">
        <v>90</v>
      </c>
      <c r="C110" s="9" t="s">
        <v>66</v>
      </c>
      <c r="D110" s="25">
        <f>SUM(E110:F110)</f>
        <v>3318.2</v>
      </c>
      <c r="E110" s="25">
        <f>SUM(E111:E115)</f>
        <v>3318.2</v>
      </c>
      <c r="F110" s="25">
        <f>SUM(F111:F115)</f>
        <v>0</v>
      </c>
    </row>
    <row r="111" spans="1:6" ht="21" customHeight="1" x14ac:dyDescent="0.3">
      <c r="A111" s="196"/>
      <c r="B111" s="198"/>
      <c r="C111" s="9" t="s">
        <v>15</v>
      </c>
      <c r="D111" s="25">
        <f t="shared" ref="D111:D115" si="18">SUM(E111:F111)</f>
        <v>3318.2</v>
      </c>
      <c r="E111" s="25">
        <f>'РО ПП1'!E111+'РО ПП1'!F111+'РО ПП1'!G111</f>
        <v>3318.2</v>
      </c>
      <c r="F111" s="25">
        <v>0</v>
      </c>
    </row>
    <row r="112" spans="1:6" ht="21" customHeight="1" x14ac:dyDescent="0.3">
      <c r="A112" s="196"/>
      <c r="B112" s="198"/>
      <c r="C112" s="9" t="s">
        <v>16</v>
      </c>
      <c r="D112" s="25">
        <f t="shared" si="18"/>
        <v>0</v>
      </c>
      <c r="E112" s="25">
        <f>'РО ПП1'!E112+'РО ПП1'!F112+'РО ПП1'!G112</f>
        <v>0</v>
      </c>
      <c r="F112" s="25">
        <v>0</v>
      </c>
    </row>
    <row r="113" spans="1:6" ht="21" customHeight="1" x14ac:dyDescent="0.3">
      <c r="A113" s="196"/>
      <c r="B113" s="198"/>
      <c r="C113" s="9" t="s">
        <v>17</v>
      </c>
      <c r="D113" s="25">
        <f t="shared" si="18"/>
        <v>0</v>
      </c>
      <c r="E113" s="25">
        <f>'РО ПП1'!E113+'РО ПП1'!F113+'РО ПП1'!G113</f>
        <v>0</v>
      </c>
      <c r="F113" s="25">
        <v>0</v>
      </c>
    </row>
    <row r="114" spans="1:6" ht="21" customHeight="1" x14ac:dyDescent="0.3">
      <c r="A114" s="196"/>
      <c r="B114" s="198"/>
      <c r="C114" s="9" t="s">
        <v>18</v>
      </c>
      <c r="D114" s="25">
        <f t="shared" si="18"/>
        <v>0</v>
      </c>
      <c r="E114" s="25">
        <f>'РО ПП1'!E114+'РО ПП1'!F114+'РО ПП1'!G114</f>
        <v>0</v>
      </c>
      <c r="F114" s="25">
        <v>0</v>
      </c>
    </row>
    <row r="115" spans="1:6" ht="21" customHeight="1" x14ac:dyDescent="0.3">
      <c r="A115" s="196"/>
      <c r="B115" s="199"/>
      <c r="C115" s="9" t="s">
        <v>19</v>
      </c>
      <c r="D115" s="25">
        <f t="shared" si="18"/>
        <v>0</v>
      </c>
      <c r="E115" s="25">
        <f>'РО ПП1'!E115+'РО ПП1'!F115+'РО ПП1'!G115</f>
        <v>0</v>
      </c>
      <c r="F115" s="25">
        <v>0</v>
      </c>
    </row>
    <row r="116" spans="1:6" ht="21" customHeight="1" x14ac:dyDescent="0.3">
      <c r="A116" s="196" t="s">
        <v>428</v>
      </c>
      <c r="B116" s="193" t="s">
        <v>91</v>
      </c>
      <c r="C116" s="9" t="s">
        <v>66</v>
      </c>
      <c r="D116" s="25">
        <f>SUM(E116:F116)</f>
        <v>1012.3</v>
      </c>
      <c r="E116" s="25">
        <f>SUM(E117:E121)</f>
        <v>1012.3</v>
      </c>
      <c r="F116" s="25">
        <f>SUM(F117:F121)</f>
        <v>0</v>
      </c>
    </row>
    <row r="117" spans="1:6" ht="21" customHeight="1" x14ac:dyDescent="0.3">
      <c r="A117" s="196"/>
      <c r="B117" s="194"/>
      <c r="C117" s="9" t="s">
        <v>15</v>
      </c>
      <c r="D117" s="25">
        <f t="shared" ref="D117:D121" si="19">SUM(E117:F117)</f>
        <v>1012.3</v>
      </c>
      <c r="E117" s="25">
        <f>'РО ПП1'!E117+'РО ПП1'!F117+'РО ПП1'!G117</f>
        <v>1012.3</v>
      </c>
      <c r="F117" s="25">
        <v>0</v>
      </c>
    </row>
    <row r="118" spans="1:6" ht="21" customHeight="1" x14ac:dyDescent="0.3">
      <c r="A118" s="196"/>
      <c r="B118" s="194"/>
      <c r="C118" s="9" t="s">
        <v>16</v>
      </c>
      <c r="D118" s="25">
        <f t="shared" si="19"/>
        <v>0</v>
      </c>
      <c r="E118" s="25">
        <f>'РО ПП1'!E118+'РО ПП1'!F118+'РО ПП1'!G118</f>
        <v>0</v>
      </c>
      <c r="F118" s="25">
        <v>0</v>
      </c>
    </row>
    <row r="119" spans="1:6" ht="21" customHeight="1" x14ac:dyDescent="0.3">
      <c r="A119" s="196"/>
      <c r="B119" s="194"/>
      <c r="C119" s="9" t="s">
        <v>17</v>
      </c>
      <c r="D119" s="25">
        <f t="shared" si="19"/>
        <v>0</v>
      </c>
      <c r="E119" s="25">
        <f>'РО ПП1'!E119+'РО ПП1'!F119+'РО ПП1'!G119</f>
        <v>0</v>
      </c>
      <c r="F119" s="25">
        <v>0</v>
      </c>
    </row>
    <row r="120" spans="1:6" ht="21" customHeight="1" x14ac:dyDescent="0.3">
      <c r="A120" s="196"/>
      <c r="B120" s="194"/>
      <c r="C120" s="9" t="s">
        <v>18</v>
      </c>
      <c r="D120" s="25">
        <f t="shared" si="19"/>
        <v>0</v>
      </c>
      <c r="E120" s="25">
        <f>'РО ПП1'!E120+'РО ПП1'!F120+'РО ПП1'!G120</f>
        <v>0</v>
      </c>
      <c r="F120" s="25">
        <v>0</v>
      </c>
    </row>
    <row r="121" spans="1:6" ht="21" customHeight="1" x14ac:dyDescent="0.3">
      <c r="A121" s="196"/>
      <c r="B121" s="195"/>
      <c r="C121" s="9" t="s">
        <v>19</v>
      </c>
      <c r="D121" s="25">
        <f t="shared" si="19"/>
        <v>0</v>
      </c>
      <c r="E121" s="25">
        <f>'РО ПП1'!E121+'РО ПП1'!F121+'РО ПП1'!G121</f>
        <v>0</v>
      </c>
      <c r="F121" s="25">
        <v>0</v>
      </c>
    </row>
    <row r="122" spans="1:6" ht="21" customHeight="1" x14ac:dyDescent="0.3">
      <c r="A122" s="196" t="s">
        <v>429</v>
      </c>
      <c r="B122" s="197" t="s">
        <v>92</v>
      </c>
      <c r="C122" s="9" t="s">
        <v>66</v>
      </c>
      <c r="D122" s="25">
        <f>SUM(E122:F122)</f>
        <v>26392.2</v>
      </c>
      <c r="E122" s="25">
        <f>SUM(E123:E127)</f>
        <v>26392.2</v>
      </c>
      <c r="F122" s="25">
        <f>SUM(F123:F127)</f>
        <v>0</v>
      </c>
    </row>
    <row r="123" spans="1:6" ht="21" customHeight="1" x14ac:dyDescent="0.3">
      <c r="A123" s="196"/>
      <c r="B123" s="198"/>
      <c r="C123" s="9" t="s">
        <v>15</v>
      </c>
      <c r="D123" s="25">
        <f t="shared" ref="D123:D127" si="20">SUM(E123:F123)</f>
        <v>10824.6</v>
      </c>
      <c r="E123" s="25">
        <f>'РО ПП1'!E123+'РО ПП1'!F123+'РО ПП1'!G123</f>
        <v>10824.6</v>
      </c>
      <c r="F123" s="25">
        <v>0</v>
      </c>
    </row>
    <row r="124" spans="1:6" ht="21" customHeight="1" x14ac:dyDescent="0.3">
      <c r="A124" s="196"/>
      <c r="B124" s="198"/>
      <c r="C124" s="9" t="s">
        <v>16</v>
      </c>
      <c r="D124" s="25">
        <f t="shared" si="20"/>
        <v>15567.6</v>
      </c>
      <c r="E124" s="25">
        <f>'РО ПП1'!E124+'РО ПП1'!F124+'РО ПП1'!G124</f>
        <v>15567.6</v>
      </c>
      <c r="F124" s="25">
        <v>0</v>
      </c>
    </row>
    <row r="125" spans="1:6" ht="21" customHeight="1" x14ac:dyDescent="0.3">
      <c r="A125" s="196"/>
      <c r="B125" s="198"/>
      <c r="C125" s="9" t="s">
        <v>17</v>
      </c>
      <c r="D125" s="25">
        <f t="shared" si="20"/>
        <v>0</v>
      </c>
      <c r="E125" s="25">
        <f>'РО ПП1'!E125+'РО ПП1'!F125+'РО ПП1'!G125</f>
        <v>0</v>
      </c>
      <c r="F125" s="25">
        <v>0</v>
      </c>
    </row>
    <row r="126" spans="1:6" ht="21" customHeight="1" x14ac:dyDescent="0.3">
      <c r="A126" s="196"/>
      <c r="B126" s="198"/>
      <c r="C126" s="9" t="s">
        <v>18</v>
      </c>
      <c r="D126" s="25">
        <f t="shared" si="20"/>
        <v>0</v>
      </c>
      <c r="E126" s="25">
        <f>'РО ПП1'!E126+'РО ПП1'!F126+'РО ПП1'!G126</f>
        <v>0</v>
      </c>
      <c r="F126" s="25">
        <v>0</v>
      </c>
    </row>
    <row r="127" spans="1:6" ht="21" customHeight="1" x14ac:dyDescent="0.3">
      <c r="A127" s="196"/>
      <c r="B127" s="199"/>
      <c r="C127" s="9" t="s">
        <v>19</v>
      </c>
      <c r="D127" s="25">
        <f t="shared" si="20"/>
        <v>0</v>
      </c>
      <c r="E127" s="25">
        <f>'РО ПП1'!E127+'РО ПП1'!F127+'РО ПП1'!G127</f>
        <v>0</v>
      </c>
      <c r="F127" s="25">
        <v>0</v>
      </c>
    </row>
    <row r="128" spans="1:6" ht="21" customHeight="1" x14ac:dyDescent="0.3">
      <c r="A128" s="196" t="s">
        <v>430</v>
      </c>
      <c r="B128" s="206" t="s">
        <v>93</v>
      </c>
      <c r="C128" s="9" t="s">
        <v>66</v>
      </c>
      <c r="D128" s="25">
        <f>SUM(E128:F128)</f>
        <v>40379.199999999997</v>
      </c>
      <c r="E128" s="25">
        <f>SUM(E129:E133)</f>
        <v>40379.199999999997</v>
      </c>
      <c r="F128" s="25">
        <f>SUM(F129:F133)</f>
        <v>0</v>
      </c>
    </row>
    <row r="129" spans="1:8" ht="21" customHeight="1" x14ac:dyDescent="0.3">
      <c r="A129" s="196"/>
      <c r="B129" s="206"/>
      <c r="C129" s="9" t="s">
        <v>15</v>
      </c>
      <c r="D129" s="25">
        <f t="shared" ref="D129:D133" si="21">SUM(E129:F129)</f>
        <v>20584.7</v>
      </c>
      <c r="E129" s="25">
        <f>'РО ПП1'!E129+'РО ПП1'!F129+'РО ПП1'!G129</f>
        <v>20584.7</v>
      </c>
      <c r="F129" s="25">
        <v>0</v>
      </c>
    </row>
    <row r="130" spans="1:8" ht="21" customHeight="1" x14ac:dyDescent="0.3">
      <c r="A130" s="196"/>
      <c r="B130" s="206"/>
      <c r="C130" s="9" t="s">
        <v>16</v>
      </c>
      <c r="D130" s="25">
        <f t="shared" si="21"/>
        <v>19794.5</v>
      </c>
      <c r="E130" s="25">
        <f>'РО ПП1'!E130+'РО ПП1'!F130+'РО ПП1'!G130</f>
        <v>19794.5</v>
      </c>
      <c r="F130" s="25">
        <v>0</v>
      </c>
      <c r="H130" s="53"/>
    </row>
    <row r="131" spans="1:8" ht="21" customHeight="1" x14ac:dyDescent="0.3">
      <c r="A131" s="196"/>
      <c r="B131" s="206"/>
      <c r="C131" s="9" t="s">
        <v>17</v>
      </c>
      <c r="D131" s="25">
        <f t="shared" si="21"/>
        <v>0</v>
      </c>
      <c r="E131" s="25">
        <f>'РО ПП1'!E131+'РО ПП1'!F131+'РО ПП1'!G131</f>
        <v>0</v>
      </c>
      <c r="F131" s="25">
        <v>0</v>
      </c>
    </row>
    <row r="132" spans="1:8" ht="21" customHeight="1" x14ac:dyDescent="0.3">
      <c r="A132" s="196"/>
      <c r="B132" s="206"/>
      <c r="C132" s="9" t="s">
        <v>18</v>
      </c>
      <c r="D132" s="25">
        <f t="shared" si="21"/>
        <v>0</v>
      </c>
      <c r="E132" s="25">
        <f>'РО ПП1'!E132+'РО ПП1'!F132+'РО ПП1'!G132</f>
        <v>0</v>
      </c>
      <c r="F132" s="25">
        <v>0</v>
      </c>
    </row>
    <row r="133" spans="1:8" ht="21" customHeight="1" x14ac:dyDescent="0.3">
      <c r="A133" s="196"/>
      <c r="B133" s="206"/>
      <c r="C133" s="9" t="s">
        <v>19</v>
      </c>
      <c r="D133" s="25">
        <f t="shared" si="21"/>
        <v>0</v>
      </c>
      <c r="E133" s="25">
        <f>'РО ПП1'!E133+'РО ПП1'!F133+'РО ПП1'!G133</f>
        <v>0</v>
      </c>
      <c r="F133" s="25">
        <v>0</v>
      </c>
    </row>
    <row r="134" spans="1:8" ht="21" customHeight="1" x14ac:dyDescent="0.3">
      <c r="A134" s="196" t="s">
        <v>431</v>
      </c>
      <c r="B134" s="206" t="s">
        <v>94</v>
      </c>
      <c r="C134" s="9" t="s">
        <v>66</v>
      </c>
      <c r="D134" s="25">
        <f>SUM(E134:F134)</f>
        <v>122580.1</v>
      </c>
      <c r="E134" s="25">
        <f>SUM(E135:E139)</f>
        <v>122580.1</v>
      </c>
      <c r="F134" s="25">
        <f>SUM(F135:F139)</f>
        <v>0</v>
      </c>
    </row>
    <row r="135" spans="1:8" ht="21" customHeight="1" x14ac:dyDescent="0.3">
      <c r="A135" s="196"/>
      <c r="B135" s="206"/>
      <c r="C135" s="9" t="s">
        <v>15</v>
      </c>
      <c r="D135" s="25">
        <f t="shared" ref="D135:D139" si="22">SUM(E135:F135)</f>
        <v>54503.5</v>
      </c>
      <c r="E135" s="25">
        <f>'РО ПП1'!E135+'РО ПП1'!F135+'РО ПП1'!G135</f>
        <v>54503.5</v>
      </c>
      <c r="F135" s="25">
        <v>0</v>
      </c>
    </row>
    <row r="136" spans="1:8" ht="21" customHeight="1" x14ac:dyDescent="0.3">
      <c r="A136" s="196"/>
      <c r="B136" s="206"/>
      <c r="C136" s="9" t="s">
        <v>16</v>
      </c>
      <c r="D136" s="25">
        <f t="shared" si="22"/>
        <v>68076.600000000006</v>
      </c>
      <c r="E136" s="25">
        <f>'РО ПП1'!E136+'РО ПП1'!F136+'РО ПП1'!G136</f>
        <v>68076.600000000006</v>
      </c>
      <c r="F136" s="25">
        <v>0</v>
      </c>
    </row>
    <row r="137" spans="1:8" ht="21" customHeight="1" x14ac:dyDescent="0.3">
      <c r="A137" s="196"/>
      <c r="B137" s="206"/>
      <c r="C137" s="9" t="s">
        <v>17</v>
      </c>
      <c r="D137" s="25">
        <f t="shared" si="22"/>
        <v>0</v>
      </c>
      <c r="E137" s="25">
        <f>'РО ПП1'!E137+'РО ПП1'!F137+'РО ПП1'!G137</f>
        <v>0</v>
      </c>
      <c r="F137" s="25">
        <v>0</v>
      </c>
    </row>
    <row r="138" spans="1:8" ht="21" customHeight="1" x14ac:dyDescent="0.3">
      <c r="A138" s="196"/>
      <c r="B138" s="206"/>
      <c r="C138" s="9" t="s">
        <v>18</v>
      </c>
      <c r="D138" s="25">
        <f t="shared" si="22"/>
        <v>0</v>
      </c>
      <c r="E138" s="25">
        <f>'РО ПП1'!E138+'РО ПП1'!F138+'РО ПП1'!G138</f>
        <v>0</v>
      </c>
      <c r="F138" s="25">
        <v>0</v>
      </c>
    </row>
    <row r="139" spans="1:8" ht="21" customHeight="1" x14ac:dyDescent="0.3">
      <c r="A139" s="196"/>
      <c r="B139" s="206"/>
      <c r="C139" s="9" t="s">
        <v>19</v>
      </c>
      <c r="D139" s="25">
        <f t="shared" si="22"/>
        <v>0</v>
      </c>
      <c r="E139" s="25">
        <f>'РО ПП1'!E139+'РО ПП1'!F139+'РО ПП1'!G139</f>
        <v>0</v>
      </c>
      <c r="F139" s="25">
        <v>0</v>
      </c>
    </row>
    <row r="140" spans="1:8" ht="21" customHeight="1" x14ac:dyDescent="0.3">
      <c r="A140" s="196" t="s">
        <v>432</v>
      </c>
      <c r="B140" s="193" t="s">
        <v>95</v>
      </c>
      <c r="C140" s="9" t="s">
        <v>66</v>
      </c>
      <c r="D140" s="25">
        <f>SUM(E140:F140)</f>
        <v>85159.6</v>
      </c>
      <c r="E140" s="25">
        <f>SUM(E141:E145)</f>
        <v>85159.6</v>
      </c>
      <c r="F140" s="25">
        <f>SUM(F141:F145)</f>
        <v>0</v>
      </c>
    </row>
    <row r="141" spans="1:8" ht="21" customHeight="1" x14ac:dyDescent="0.3">
      <c r="A141" s="196"/>
      <c r="B141" s="194"/>
      <c r="C141" s="9" t="s">
        <v>15</v>
      </c>
      <c r="D141" s="25">
        <f t="shared" ref="D141:D145" si="23">SUM(E141:F141)</f>
        <v>37820.9</v>
      </c>
      <c r="E141" s="25">
        <f>'РО ПП1'!E141+'РО ПП1'!F141+'РО ПП1'!G141</f>
        <v>37820.9</v>
      </c>
      <c r="F141" s="25">
        <v>0</v>
      </c>
    </row>
    <row r="142" spans="1:8" ht="21" customHeight="1" x14ac:dyDescent="0.3">
      <c r="A142" s="196"/>
      <c r="B142" s="194"/>
      <c r="C142" s="9" t="s">
        <v>16</v>
      </c>
      <c r="D142" s="25">
        <f t="shared" si="23"/>
        <v>47338.7</v>
      </c>
      <c r="E142" s="25">
        <f>'РО ПП1'!E142+'РО ПП1'!F142+'РО ПП1'!G142</f>
        <v>47338.7</v>
      </c>
      <c r="F142" s="25">
        <v>0</v>
      </c>
    </row>
    <row r="143" spans="1:8" ht="21" customHeight="1" x14ac:dyDescent="0.3">
      <c r="A143" s="196"/>
      <c r="B143" s="194"/>
      <c r="C143" s="9" t="s">
        <v>17</v>
      </c>
      <c r="D143" s="25">
        <f t="shared" si="23"/>
        <v>0</v>
      </c>
      <c r="E143" s="25">
        <f>'РО ПП1'!E143+'РО ПП1'!F143+'РО ПП1'!G143</f>
        <v>0</v>
      </c>
      <c r="F143" s="25">
        <v>0</v>
      </c>
    </row>
    <row r="144" spans="1:8" ht="21" customHeight="1" x14ac:dyDescent="0.3">
      <c r="A144" s="196"/>
      <c r="B144" s="194"/>
      <c r="C144" s="9" t="s">
        <v>18</v>
      </c>
      <c r="D144" s="25">
        <f t="shared" si="23"/>
        <v>0</v>
      </c>
      <c r="E144" s="25">
        <f>'РО ПП1'!E144+'РО ПП1'!F144+'РО ПП1'!G144</f>
        <v>0</v>
      </c>
      <c r="F144" s="25">
        <v>0</v>
      </c>
    </row>
    <row r="145" spans="1:6" ht="21" customHeight="1" x14ac:dyDescent="0.3">
      <c r="A145" s="196"/>
      <c r="B145" s="195"/>
      <c r="C145" s="9" t="s">
        <v>19</v>
      </c>
      <c r="D145" s="25">
        <f t="shared" si="23"/>
        <v>0</v>
      </c>
      <c r="E145" s="25">
        <f>'РО ПП1'!E145+'РО ПП1'!F145+'РО ПП1'!G145</f>
        <v>0</v>
      </c>
      <c r="F145" s="25">
        <v>0</v>
      </c>
    </row>
    <row r="146" spans="1:6" ht="21" customHeight="1" x14ac:dyDescent="0.3">
      <c r="A146" s="196" t="s">
        <v>433</v>
      </c>
      <c r="B146" s="173" t="s">
        <v>599</v>
      </c>
      <c r="C146" s="19" t="s">
        <v>66</v>
      </c>
      <c r="D146" s="25">
        <f>SUM(E146:F146)</f>
        <v>3431.5</v>
      </c>
      <c r="E146" s="25">
        <f>SUM(E147:E151)</f>
        <v>3431.5</v>
      </c>
      <c r="F146" s="25">
        <f>SUM(F147:F151)</f>
        <v>0</v>
      </c>
    </row>
    <row r="147" spans="1:6" ht="21" customHeight="1" x14ac:dyDescent="0.3">
      <c r="A147" s="196"/>
      <c r="B147" s="174"/>
      <c r="C147" s="19" t="s">
        <v>15</v>
      </c>
      <c r="D147" s="25">
        <f t="shared" ref="D147:D151" si="24">SUM(E147:F147)</f>
        <v>1498.1</v>
      </c>
      <c r="E147" s="25">
        <f>'РО ПП1'!E147+'РО ПП1'!F147+'РО ПП1'!G147</f>
        <v>1498.1</v>
      </c>
      <c r="F147" s="25">
        <v>0</v>
      </c>
    </row>
    <row r="148" spans="1:6" ht="21" customHeight="1" x14ac:dyDescent="0.3">
      <c r="A148" s="196"/>
      <c r="B148" s="174"/>
      <c r="C148" s="19" t="s">
        <v>16</v>
      </c>
      <c r="D148" s="25">
        <f t="shared" si="24"/>
        <v>1933.4</v>
      </c>
      <c r="E148" s="25">
        <f>'РО ПП1'!E148+'РО ПП1'!F148+'РО ПП1'!G148</f>
        <v>1933.4</v>
      </c>
      <c r="F148" s="25">
        <v>0</v>
      </c>
    </row>
    <row r="149" spans="1:6" ht="21" customHeight="1" x14ac:dyDescent="0.3">
      <c r="A149" s="196"/>
      <c r="B149" s="174"/>
      <c r="C149" s="19" t="s">
        <v>17</v>
      </c>
      <c r="D149" s="25">
        <f t="shared" si="24"/>
        <v>0</v>
      </c>
      <c r="E149" s="25">
        <f>'РО ПП1'!E149+'РО ПП1'!F149+'РО ПП1'!G149</f>
        <v>0</v>
      </c>
      <c r="F149" s="25">
        <v>0</v>
      </c>
    </row>
    <row r="150" spans="1:6" ht="21" customHeight="1" x14ac:dyDescent="0.3">
      <c r="A150" s="196"/>
      <c r="B150" s="174"/>
      <c r="C150" s="19" t="s">
        <v>18</v>
      </c>
      <c r="D150" s="25">
        <f t="shared" si="24"/>
        <v>0</v>
      </c>
      <c r="E150" s="25">
        <f>'РО ПП1'!E150+'РО ПП1'!F150+'РО ПП1'!G150</f>
        <v>0</v>
      </c>
      <c r="F150" s="25">
        <v>0</v>
      </c>
    </row>
    <row r="151" spans="1:6" ht="21" customHeight="1" x14ac:dyDescent="0.3">
      <c r="A151" s="196"/>
      <c r="B151" s="175"/>
      <c r="C151" s="19" t="s">
        <v>19</v>
      </c>
      <c r="D151" s="25">
        <f t="shared" si="24"/>
        <v>0</v>
      </c>
      <c r="E151" s="25">
        <f>'РО ПП1'!E151+'РО ПП1'!F151+'РО ПП1'!G151</f>
        <v>0</v>
      </c>
      <c r="F151" s="25">
        <v>0</v>
      </c>
    </row>
    <row r="152" spans="1:6" ht="21" customHeight="1" x14ac:dyDescent="0.3">
      <c r="A152" s="196" t="s">
        <v>618</v>
      </c>
      <c r="B152" s="173" t="s">
        <v>619</v>
      </c>
      <c r="C152" s="70" t="s">
        <v>66</v>
      </c>
      <c r="D152" s="25">
        <f>SUM(E152:F152)</f>
        <v>951</v>
      </c>
      <c r="E152" s="25">
        <f>SUM(E153:E157)</f>
        <v>951</v>
      </c>
      <c r="F152" s="25">
        <f>SUM(F153:F157)</f>
        <v>0</v>
      </c>
    </row>
    <row r="153" spans="1:6" ht="21" customHeight="1" x14ac:dyDescent="0.3">
      <c r="A153" s="196"/>
      <c r="B153" s="174"/>
      <c r="C153" s="70" t="s">
        <v>15</v>
      </c>
      <c r="D153" s="25">
        <f t="shared" ref="D153:D157" si="25">SUM(E153:F153)</f>
        <v>0</v>
      </c>
      <c r="E153" s="25">
        <f>'РО ПП1'!E153+'РО ПП1'!F153+'РО ПП1'!G153</f>
        <v>0</v>
      </c>
      <c r="F153" s="25">
        <v>0</v>
      </c>
    </row>
    <row r="154" spans="1:6" ht="21" customHeight="1" x14ac:dyDescent="0.3">
      <c r="A154" s="196"/>
      <c r="B154" s="174"/>
      <c r="C154" s="70" t="s">
        <v>16</v>
      </c>
      <c r="D154" s="25">
        <f t="shared" si="25"/>
        <v>951</v>
      </c>
      <c r="E154" s="25">
        <f>'РО ПП1'!E154+'РО ПП1'!F154+'РО ПП1'!G154</f>
        <v>951</v>
      </c>
      <c r="F154" s="25">
        <v>0</v>
      </c>
    </row>
    <row r="155" spans="1:6" ht="21" customHeight="1" x14ac:dyDescent="0.3">
      <c r="A155" s="196"/>
      <c r="B155" s="174"/>
      <c r="C155" s="70" t="s">
        <v>17</v>
      </c>
      <c r="D155" s="25">
        <f t="shared" si="25"/>
        <v>0</v>
      </c>
      <c r="E155" s="25">
        <f>'РО ПП1'!E155+'РО ПП1'!F155+'РО ПП1'!G155</f>
        <v>0</v>
      </c>
      <c r="F155" s="25">
        <v>0</v>
      </c>
    </row>
    <row r="156" spans="1:6" ht="21" customHeight="1" x14ac:dyDescent="0.3">
      <c r="A156" s="196"/>
      <c r="B156" s="174"/>
      <c r="C156" s="70" t="s">
        <v>18</v>
      </c>
      <c r="D156" s="25">
        <f t="shared" si="25"/>
        <v>0</v>
      </c>
      <c r="E156" s="25">
        <f>'РО ПП1'!E156+'РО ПП1'!F156+'РО ПП1'!G156</f>
        <v>0</v>
      </c>
      <c r="F156" s="25">
        <v>0</v>
      </c>
    </row>
    <row r="157" spans="1:6" ht="21" customHeight="1" x14ac:dyDescent="0.3">
      <c r="A157" s="196"/>
      <c r="B157" s="175"/>
      <c r="C157" s="70" t="s">
        <v>19</v>
      </c>
      <c r="D157" s="25">
        <f t="shared" si="25"/>
        <v>0</v>
      </c>
      <c r="E157" s="25">
        <f>'РО ПП1'!E157+'РО ПП1'!F157+'РО ПП1'!G157</f>
        <v>0</v>
      </c>
      <c r="F157" s="25">
        <v>0</v>
      </c>
    </row>
    <row r="158" spans="1:6" ht="39" customHeight="1" x14ac:dyDescent="0.3">
      <c r="A158" s="12" t="s">
        <v>140</v>
      </c>
      <c r="B158" s="200" t="s">
        <v>434</v>
      </c>
      <c r="C158" s="200"/>
      <c r="D158" s="200"/>
      <c r="E158" s="200"/>
      <c r="F158" s="200"/>
    </row>
    <row r="159" spans="1:6" ht="21" customHeight="1" x14ac:dyDescent="0.3">
      <c r="A159" s="196" t="s">
        <v>150</v>
      </c>
      <c r="B159" s="193" t="s">
        <v>583</v>
      </c>
      <c r="C159" s="9" t="s">
        <v>66</v>
      </c>
      <c r="D159" s="25">
        <f>SUM(E159:F159)</f>
        <v>24985.357599999999</v>
      </c>
      <c r="E159" s="25">
        <f>SUM(E160:E164)</f>
        <v>24985.357599999999</v>
      </c>
      <c r="F159" s="25">
        <f>SUM(F160:F164)</f>
        <v>0</v>
      </c>
    </row>
    <row r="160" spans="1:6" ht="21" customHeight="1" x14ac:dyDescent="0.3">
      <c r="A160" s="196"/>
      <c r="B160" s="194"/>
      <c r="C160" s="9" t="s">
        <v>15</v>
      </c>
      <c r="D160" s="25">
        <f t="shared" ref="D160:D164" si="26">SUM(E160:F160)</f>
        <v>7285.72</v>
      </c>
      <c r="E160" s="25">
        <f>E166+E172+E178+E184</f>
        <v>7285.72</v>
      </c>
      <c r="F160" s="25">
        <v>0</v>
      </c>
    </row>
    <row r="161" spans="1:6" ht="21" customHeight="1" x14ac:dyDescent="0.3">
      <c r="A161" s="196"/>
      <c r="B161" s="194"/>
      <c r="C161" s="9" t="s">
        <v>16</v>
      </c>
      <c r="D161" s="25">
        <f t="shared" si="26"/>
        <v>6615.2376000000004</v>
      </c>
      <c r="E161" s="25">
        <f t="shared" ref="E161:E164" si="27">E167+E173+E179+E185</f>
        <v>6615.2376000000004</v>
      </c>
      <c r="F161" s="25">
        <v>0</v>
      </c>
    </row>
    <row r="162" spans="1:6" ht="21" customHeight="1" x14ac:dyDescent="0.3">
      <c r="A162" s="196"/>
      <c r="B162" s="194"/>
      <c r="C162" s="9" t="s">
        <v>17</v>
      </c>
      <c r="D162" s="25">
        <f t="shared" si="26"/>
        <v>3694.8</v>
      </c>
      <c r="E162" s="25">
        <f t="shared" si="27"/>
        <v>3694.8</v>
      </c>
      <c r="F162" s="25">
        <v>0</v>
      </c>
    </row>
    <row r="163" spans="1:6" ht="21" customHeight="1" x14ac:dyDescent="0.3">
      <c r="A163" s="196"/>
      <c r="B163" s="194"/>
      <c r="C163" s="9" t="s">
        <v>18</v>
      </c>
      <c r="D163" s="25">
        <f t="shared" si="26"/>
        <v>3694.8</v>
      </c>
      <c r="E163" s="25">
        <f t="shared" si="27"/>
        <v>3694.8</v>
      </c>
      <c r="F163" s="25">
        <v>0</v>
      </c>
    </row>
    <row r="164" spans="1:6" ht="21" customHeight="1" x14ac:dyDescent="0.3">
      <c r="A164" s="196"/>
      <c r="B164" s="195"/>
      <c r="C164" s="9" t="s">
        <v>19</v>
      </c>
      <c r="D164" s="25">
        <f t="shared" si="26"/>
        <v>3694.8</v>
      </c>
      <c r="E164" s="25">
        <f t="shared" si="27"/>
        <v>3694.8</v>
      </c>
      <c r="F164" s="25">
        <v>0</v>
      </c>
    </row>
    <row r="165" spans="1:6" ht="16.5" customHeight="1" x14ac:dyDescent="0.3">
      <c r="A165" s="196" t="s">
        <v>435</v>
      </c>
      <c r="B165" s="206" t="s">
        <v>97</v>
      </c>
      <c r="C165" s="9" t="s">
        <v>66</v>
      </c>
      <c r="D165" s="25">
        <f>SUM(E165:F165)</f>
        <v>4762.2575999999999</v>
      </c>
      <c r="E165" s="25">
        <f>SUM(E166:E170)</f>
        <v>4762.2575999999999</v>
      </c>
      <c r="F165" s="25">
        <f>SUM(F166:F170)</f>
        <v>0</v>
      </c>
    </row>
    <row r="166" spans="1:6" ht="21" customHeight="1" x14ac:dyDescent="0.3">
      <c r="A166" s="196"/>
      <c r="B166" s="206"/>
      <c r="C166" s="9" t="s">
        <v>15</v>
      </c>
      <c r="D166" s="25">
        <f t="shared" ref="D166:D170" si="28">SUM(E166:F166)</f>
        <v>859.92</v>
      </c>
      <c r="E166" s="25">
        <f>'РО ПП1'!E166+'РО ПП1'!F166+'РО ПП1'!G166</f>
        <v>859.92</v>
      </c>
      <c r="F166" s="25">
        <f>'РО ПП1'!H166</f>
        <v>0</v>
      </c>
    </row>
    <row r="167" spans="1:6" ht="21" customHeight="1" x14ac:dyDescent="0.3">
      <c r="A167" s="196"/>
      <c r="B167" s="206"/>
      <c r="C167" s="9" t="s">
        <v>16</v>
      </c>
      <c r="D167" s="25">
        <f t="shared" si="28"/>
        <v>974.93759999999997</v>
      </c>
      <c r="E167" s="25">
        <f>'РО ПП1'!E167+'РО ПП1'!F167+'РО ПП1'!G167</f>
        <v>974.93759999999997</v>
      </c>
      <c r="F167" s="25">
        <f>'РО ПП1'!H167</f>
        <v>0</v>
      </c>
    </row>
    <row r="168" spans="1:6" ht="21" customHeight="1" x14ac:dyDescent="0.3">
      <c r="A168" s="196"/>
      <c r="B168" s="206"/>
      <c r="C168" s="9" t="s">
        <v>17</v>
      </c>
      <c r="D168" s="25">
        <f t="shared" si="28"/>
        <v>975.8</v>
      </c>
      <c r="E168" s="25">
        <f>'РО ПП1'!E168+'РО ПП1'!F168+'РО ПП1'!G168</f>
        <v>975.8</v>
      </c>
      <c r="F168" s="25">
        <f>'РО ПП1'!H168</f>
        <v>0</v>
      </c>
    </row>
    <row r="169" spans="1:6" ht="21" customHeight="1" x14ac:dyDescent="0.3">
      <c r="A169" s="196"/>
      <c r="B169" s="206"/>
      <c r="C169" s="9" t="s">
        <v>18</v>
      </c>
      <c r="D169" s="25">
        <f t="shared" si="28"/>
        <v>975.8</v>
      </c>
      <c r="E169" s="25">
        <f>'РО ПП1'!E169+'РО ПП1'!F169+'РО ПП1'!G169</f>
        <v>975.8</v>
      </c>
      <c r="F169" s="25">
        <f>'РО ПП1'!H169</f>
        <v>0</v>
      </c>
    </row>
    <row r="170" spans="1:6" ht="21" customHeight="1" x14ac:dyDescent="0.3">
      <c r="A170" s="196"/>
      <c r="B170" s="206"/>
      <c r="C170" s="9" t="s">
        <v>19</v>
      </c>
      <c r="D170" s="25">
        <f t="shared" si="28"/>
        <v>975.8</v>
      </c>
      <c r="E170" s="25">
        <f>'РО ПП1'!E170+'РО ПП1'!F170+'РО ПП1'!G170</f>
        <v>975.8</v>
      </c>
      <c r="F170" s="25">
        <f>'РО ПП1'!H170</f>
        <v>0</v>
      </c>
    </row>
    <row r="171" spans="1:6" ht="21" customHeight="1" x14ac:dyDescent="0.3">
      <c r="A171" s="196" t="s">
        <v>436</v>
      </c>
      <c r="B171" s="206" t="s">
        <v>99</v>
      </c>
      <c r="C171" s="9" t="s">
        <v>66</v>
      </c>
      <c r="D171" s="25">
        <f>SUM(E171:F171)</f>
        <v>13408</v>
      </c>
      <c r="E171" s="25">
        <f>SUM(E172:E176)</f>
        <v>13408</v>
      </c>
      <c r="F171" s="25">
        <f>SUM(F172:F176)</f>
        <v>0</v>
      </c>
    </row>
    <row r="172" spans="1:6" ht="21" customHeight="1" x14ac:dyDescent="0.3">
      <c r="A172" s="196"/>
      <c r="B172" s="206"/>
      <c r="C172" s="9" t="s">
        <v>15</v>
      </c>
      <c r="D172" s="25">
        <f t="shared" ref="D172:D176" si="29">SUM(E172:F172)</f>
        <v>2860</v>
      </c>
      <c r="E172" s="25">
        <f>'РО ПП1'!E172+'РО ПП1'!F172+'РО ПП1'!G172</f>
        <v>2860</v>
      </c>
      <c r="F172" s="25">
        <f>'РО ПП1'!H172</f>
        <v>0</v>
      </c>
    </row>
    <row r="173" spans="1:6" ht="21" customHeight="1" x14ac:dyDescent="0.3">
      <c r="A173" s="196"/>
      <c r="B173" s="206"/>
      <c r="C173" s="9" t="s">
        <v>16</v>
      </c>
      <c r="D173" s="25">
        <f t="shared" si="29"/>
        <v>2391</v>
      </c>
      <c r="E173" s="25">
        <f>'РО ПП1'!E173+'РО ПП1'!F173+'РО ПП1'!G173</f>
        <v>2391</v>
      </c>
      <c r="F173" s="25">
        <f>'РО ПП1'!H173</f>
        <v>0</v>
      </c>
    </row>
    <row r="174" spans="1:6" ht="21" customHeight="1" x14ac:dyDescent="0.3">
      <c r="A174" s="196"/>
      <c r="B174" s="206"/>
      <c r="C174" s="9" t="s">
        <v>17</v>
      </c>
      <c r="D174" s="25">
        <f t="shared" si="29"/>
        <v>2719</v>
      </c>
      <c r="E174" s="25">
        <f>'РО ПП1'!E174+'РО ПП1'!F174+'РО ПП1'!G174</f>
        <v>2719</v>
      </c>
      <c r="F174" s="25">
        <f>'РО ПП1'!H174</f>
        <v>0</v>
      </c>
    </row>
    <row r="175" spans="1:6" ht="21" customHeight="1" x14ac:dyDescent="0.3">
      <c r="A175" s="196"/>
      <c r="B175" s="206"/>
      <c r="C175" s="9" t="s">
        <v>18</v>
      </c>
      <c r="D175" s="25">
        <f t="shared" si="29"/>
        <v>2719</v>
      </c>
      <c r="E175" s="25">
        <f>'РО ПП1'!E175+'РО ПП1'!F175+'РО ПП1'!G175</f>
        <v>2719</v>
      </c>
      <c r="F175" s="25">
        <f>'РО ПП1'!H175</f>
        <v>0</v>
      </c>
    </row>
    <row r="176" spans="1:6" ht="21" customHeight="1" x14ac:dyDescent="0.3">
      <c r="A176" s="196"/>
      <c r="B176" s="206"/>
      <c r="C176" s="9" t="s">
        <v>19</v>
      </c>
      <c r="D176" s="25">
        <f t="shared" si="29"/>
        <v>2719</v>
      </c>
      <c r="E176" s="25">
        <f>'РО ПП1'!E176+'РО ПП1'!F176+'РО ПП1'!G176</f>
        <v>2719</v>
      </c>
      <c r="F176" s="25">
        <f>'РО ПП1'!H176</f>
        <v>0</v>
      </c>
    </row>
    <row r="177" spans="1:6" ht="21" customHeight="1" x14ac:dyDescent="0.3">
      <c r="A177" s="196" t="s">
        <v>437</v>
      </c>
      <c r="B177" s="193" t="s">
        <v>139</v>
      </c>
      <c r="C177" s="9" t="s">
        <v>66</v>
      </c>
      <c r="D177" s="25">
        <f>SUM(E177:F177)</f>
        <v>252</v>
      </c>
      <c r="E177" s="25">
        <f>SUM(E178:E182)</f>
        <v>252</v>
      </c>
      <c r="F177" s="25">
        <f>SUM(F178:F182)</f>
        <v>0</v>
      </c>
    </row>
    <row r="178" spans="1:6" ht="21" customHeight="1" x14ac:dyDescent="0.3">
      <c r="A178" s="196"/>
      <c r="B178" s="194"/>
      <c r="C178" s="9" t="s">
        <v>15</v>
      </c>
      <c r="D178" s="25">
        <f t="shared" ref="D178:D182" si="30">SUM(E178:F178)</f>
        <v>128</v>
      </c>
      <c r="E178" s="25">
        <f>'РО ПП1'!E178+'РО ПП1'!F178+'РО ПП1'!G178</f>
        <v>128</v>
      </c>
      <c r="F178" s="25">
        <f>'РО ПП1'!H178</f>
        <v>0</v>
      </c>
    </row>
    <row r="179" spans="1:6" ht="21" customHeight="1" x14ac:dyDescent="0.3">
      <c r="A179" s="196"/>
      <c r="B179" s="194"/>
      <c r="C179" s="9" t="s">
        <v>16</v>
      </c>
      <c r="D179" s="25">
        <f t="shared" si="30"/>
        <v>124</v>
      </c>
      <c r="E179" s="25">
        <f>'РО ПП1'!E179+'РО ПП1'!F179+'РО ПП1'!G179</f>
        <v>124</v>
      </c>
      <c r="F179" s="25">
        <f>'РО ПП1'!H179</f>
        <v>0</v>
      </c>
    </row>
    <row r="180" spans="1:6" ht="21" customHeight="1" x14ac:dyDescent="0.3">
      <c r="A180" s="196"/>
      <c r="B180" s="194"/>
      <c r="C180" s="9" t="s">
        <v>17</v>
      </c>
      <c r="D180" s="25">
        <f t="shared" si="30"/>
        <v>0</v>
      </c>
      <c r="E180" s="25">
        <f>'РО ПП1'!E180+'РО ПП1'!F180+'РО ПП1'!G180</f>
        <v>0</v>
      </c>
      <c r="F180" s="25">
        <f>'РО ПП1'!H180</f>
        <v>0</v>
      </c>
    </row>
    <row r="181" spans="1:6" ht="21" customHeight="1" x14ac:dyDescent="0.3">
      <c r="A181" s="196"/>
      <c r="B181" s="194"/>
      <c r="C181" s="9" t="s">
        <v>18</v>
      </c>
      <c r="D181" s="25">
        <f t="shared" si="30"/>
        <v>0</v>
      </c>
      <c r="E181" s="25">
        <f>'РО ПП1'!E181+'РО ПП1'!F181+'РО ПП1'!G181</f>
        <v>0</v>
      </c>
      <c r="F181" s="25">
        <f>'РО ПП1'!H181</f>
        <v>0</v>
      </c>
    </row>
    <row r="182" spans="1:6" ht="21" customHeight="1" x14ac:dyDescent="0.3">
      <c r="A182" s="196"/>
      <c r="B182" s="195"/>
      <c r="C182" s="9" t="s">
        <v>19</v>
      </c>
      <c r="D182" s="25">
        <f t="shared" si="30"/>
        <v>0</v>
      </c>
      <c r="E182" s="25">
        <f>'РО ПП1'!E182+'РО ПП1'!F182+'РО ПП1'!G182</f>
        <v>0</v>
      </c>
      <c r="F182" s="25">
        <f>'РО ПП1'!H182</f>
        <v>0</v>
      </c>
    </row>
    <row r="183" spans="1:6" ht="21" customHeight="1" x14ac:dyDescent="0.3">
      <c r="A183" s="186" t="s">
        <v>438</v>
      </c>
      <c r="B183" s="173" t="s">
        <v>600</v>
      </c>
      <c r="C183" s="19" t="s">
        <v>66</v>
      </c>
      <c r="D183" s="25">
        <f>SUM(E183:F183)</f>
        <v>6563.1</v>
      </c>
      <c r="E183" s="25">
        <f>SUM(E184:E188)</f>
        <v>6563.1</v>
      </c>
      <c r="F183" s="25">
        <f>SUM(F184:F188)</f>
        <v>0</v>
      </c>
    </row>
    <row r="184" spans="1:6" ht="21" customHeight="1" x14ac:dyDescent="0.3">
      <c r="A184" s="187"/>
      <c r="B184" s="174"/>
      <c r="C184" s="19" t="s">
        <v>15</v>
      </c>
      <c r="D184" s="25">
        <f t="shared" ref="D184:D188" si="31">SUM(E184:F184)</f>
        <v>3437.8</v>
      </c>
      <c r="E184" s="25">
        <f>'РО ПП1'!E184+'РО ПП1'!F184+'РО ПП1'!G184</f>
        <v>3437.8</v>
      </c>
      <c r="F184" s="25">
        <f>'РО ПП1'!H184</f>
        <v>0</v>
      </c>
    </row>
    <row r="185" spans="1:6" ht="21" customHeight="1" x14ac:dyDescent="0.3">
      <c r="A185" s="187"/>
      <c r="B185" s="174"/>
      <c r="C185" s="19" t="s">
        <v>16</v>
      </c>
      <c r="D185" s="25">
        <f t="shared" si="31"/>
        <v>3125.3</v>
      </c>
      <c r="E185" s="25">
        <f>'РО ПП1'!E185+'РО ПП1'!F185+'РО ПП1'!G185</f>
        <v>3125.3</v>
      </c>
      <c r="F185" s="25">
        <f>'РО ПП1'!H185</f>
        <v>0</v>
      </c>
    </row>
    <row r="186" spans="1:6" ht="21" customHeight="1" x14ac:dyDescent="0.3">
      <c r="A186" s="187"/>
      <c r="B186" s="174"/>
      <c r="C186" s="19" t="s">
        <v>17</v>
      </c>
      <c r="D186" s="25">
        <f t="shared" si="31"/>
        <v>0</v>
      </c>
      <c r="E186" s="25">
        <f>'РО ПП1'!E186+'РО ПП1'!F186+'РО ПП1'!G186</f>
        <v>0</v>
      </c>
      <c r="F186" s="25">
        <f>'РО ПП1'!H186</f>
        <v>0</v>
      </c>
    </row>
    <row r="187" spans="1:6" ht="21" customHeight="1" x14ac:dyDescent="0.3">
      <c r="A187" s="187"/>
      <c r="B187" s="174"/>
      <c r="C187" s="19" t="s">
        <v>18</v>
      </c>
      <c r="D187" s="25">
        <f t="shared" si="31"/>
        <v>0</v>
      </c>
      <c r="E187" s="25">
        <f>'РО ПП1'!E187+'РО ПП1'!F187+'РО ПП1'!G187</f>
        <v>0</v>
      </c>
      <c r="F187" s="25">
        <f>'РО ПП1'!H187</f>
        <v>0</v>
      </c>
    </row>
    <row r="188" spans="1:6" ht="21" customHeight="1" x14ac:dyDescent="0.3">
      <c r="A188" s="188"/>
      <c r="B188" s="175"/>
      <c r="C188" s="19" t="s">
        <v>19</v>
      </c>
      <c r="D188" s="25">
        <f t="shared" si="31"/>
        <v>0</v>
      </c>
      <c r="E188" s="25">
        <f>'РО ПП1'!E188+'РО ПП1'!F188+'РО ПП1'!G188</f>
        <v>0</v>
      </c>
      <c r="F188" s="25">
        <f>'РО ПП1'!H188</f>
        <v>0</v>
      </c>
    </row>
    <row r="189" spans="1:6" ht="30" customHeight="1" x14ac:dyDescent="0.3">
      <c r="A189" s="18" t="s">
        <v>141</v>
      </c>
      <c r="B189" s="200" t="s">
        <v>439</v>
      </c>
      <c r="C189" s="200"/>
      <c r="D189" s="200"/>
      <c r="E189" s="200"/>
      <c r="F189" s="200"/>
    </row>
    <row r="190" spans="1:6" ht="21" customHeight="1" x14ac:dyDescent="0.3">
      <c r="A190" s="210" t="s">
        <v>151</v>
      </c>
      <c r="B190" s="193" t="s">
        <v>584</v>
      </c>
      <c r="C190" s="9" t="s">
        <v>66</v>
      </c>
      <c r="D190" s="25">
        <f>SUM(E190:F190)</f>
        <v>6985.7260000000006</v>
      </c>
      <c r="E190" s="25">
        <f>SUM(E191:E195)</f>
        <v>6985.7260000000006</v>
      </c>
      <c r="F190" s="25">
        <f>SUM(F191:F195)</f>
        <v>0</v>
      </c>
    </row>
    <row r="191" spans="1:6" ht="21" customHeight="1" x14ac:dyDescent="0.3">
      <c r="A191" s="211"/>
      <c r="B191" s="194"/>
      <c r="C191" s="9" t="s">
        <v>15</v>
      </c>
      <c r="D191" s="25">
        <f t="shared" ref="D191:D195" si="32">SUM(E191:F191)</f>
        <v>1270.3</v>
      </c>
      <c r="E191" s="25">
        <f>E197</f>
        <v>1270.3</v>
      </c>
      <c r="F191" s="25">
        <f>F197</f>
        <v>0</v>
      </c>
    </row>
    <row r="192" spans="1:6" ht="21" customHeight="1" x14ac:dyDescent="0.3">
      <c r="A192" s="211"/>
      <c r="B192" s="194"/>
      <c r="C192" s="9" t="s">
        <v>16</v>
      </c>
      <c r="D192" s="25">
        <f t="shared" si="32"/>
        <v>1232.2260000000001</v>
      </c>
      <c r="E192" s="25">
        <f t="shared" ref="E192:F195" si="33">E198</f>
        <v>1232.2260000000001</v>
      </c>
      <c r="F192" s="25">
        <f t="shared" si="33"/>
        <v>0</v>
      </c>
    </row>
    <row r="193" spans="1:6" ht="21" customHeight="1" x14ac:dyDescent="0.3">
      <c r="A193" s="211"/>
      <c r="B193" s="194"/>
      <c r="C193" s="9" t="s">
        <v>17</v>
      </c>
      <c r="D193" s="25">
        <f t="shared" si="32"/>
        <v>1494.4</v>
      </c>
      <c r="E193" s="25">
        <f t="shared" si="33"/>
        <v>1494.4</v>
      </c>
      <c r="F193" s="25">
        <f t="shared" si="33"/>
        <v>0</v>
      </c>
    </row>
    <row r="194" spans="1:6" ht="21" customHeight="1" x14ac:dyDescent="0.3">
      <c r="A194" s="211"/>
      <c r="B194" s="194"/>
      <c r="C194" s="9" t="s">
        <v>18</v>
      </c>
      <c r="D194" s="25">
        <f t="shared" si="32"/>
        <v>1494.4</v>
      </c>
      <c r="E194" s="25">
        <f t="shared" si="33"/>
        <v>1494.4</v>
      </c>
      <c r="F194" s="25">
        <f t="shared" si="33"/>
        <v>0</v>
      </c>
    </row>
    <row r="195" spans="1:6" ht="21" customHeight="1" x14ac:dyDescent="0.3">
      <c r="A195" s="212"/>
      <c r="B195" s="195"/>
      <c r="C195" s="9" t="s">
        <v>19</v>
      </c>
      <c r="D195" s="25">
        <f t="shared" si="32"/>
        <v>1494.4</v>
      </c>
      <c r="E195" s="25">
        <f t="shared" si="33"/>
        <v>1494.4</v>
      </c>
      <c r="F195" s="25">
        <f t="shared" si="33"/>
        <v>0</v>
      </c>
    </row>
    <row r="196" spans="1:6" ht="27" customHeight="1" x14ac:dyDescent="0.3">
      <c r="A196" s="196" t="s">
        <v>101</v>
      </c>
      <c r="B196" s="193" t="s">
        <v>100</v>
      </c>
      <c r="C196" s="9" t="s">
        <v>66</v>
      </c>
      <c r="D196" s="25">
        <f>SUM(E196:F196)</f>
        <v>6985.7260000000006</v>
      </c>
      <c r="E196" s="25">
        <f>SUM(E197:E201)</f>
        <v>6985.7260000000006</v>
      </c>
      <c r="F196" s="25">
        <f>SUM(F197:F201)</f>
        <v>0</v>
      </c>
    </row>
    <row r="197" spans="1:6" ht="27" customHeight="1" x14ac:dyDescent="0.3">
      <c r="A197" s="196"/>
      <c r="B197" s="194"/>
      <c r="C197" s="9" t="s">
        <v>15</v>
      </c>
      <c r="D197" s="25">
        <f t="shared" ref="D197:D201" si="34">SUM(E197:F197)</f>
        <v>1270.3</v>
      </c>
      <c r="E197" s="25">
        <f>'РО ПП1'!E197+'РО ПП1'!F197+'РО ПП1'!G197</f>
        <v>1270.3</v>
      </c>
      <c r="F197" s="25">
        <f>'РО ПП1'!H197</f>
        <v>0</v>
      </c>
    </row>
    <row r="198" spans="1:6" ht="27" customHeight="1" x14ac:dyDescent="0.3">
      <c r="A198" s="196"/>
      <c r="B198" s="194"/>
      <c r="C198" s="9" t="s">
        <v>16</v>
      </c>
      <c r="D198" s="25">
        <f t="shared" si="34"/>
        <v>1232.2260000000001</v>
      </c>
      <c r="E198" s="25">
        <f>'РО ПП1'!E198+'РО ПП1'!F198+'РО ПП1'!G198</f>
        <v>1232.2260000000001</v>
      </c>
      <c r="F198" s="25">
        <f>'РО ПП1'!H198</f>
        <v>0</v>
      </c>
    </row>
    <row r="199" spans="1:6" ht="27" customHeight="1" x14ac:dyDescent="0.3">
      <c r="A199" s="196"/>
      <c r="B199" s="194"/>
      <c r="C199" s="9" t="s">
        <v>17</v>
      </c>
      <c r="D199" s="25">
        <f t="shared" si="34"/>
        <v>1494.4</v>
      </c>
      <c r="E199" s="25">
        <f>'РО ПП1'!E199+'РО ПП1'!F199+'РО ПП1'!G199</f>
        <v>1494.4</v>
      </c>
      <c r="F199" s="25">
        <f>'РО ПП1'!H199</f>
        <v>0</v>
      </c>
    </row>
    <row r="200" spans="1:6" ht="27" customHeight="1" x14ac:dyDescent="0.3">
      <c r="A200" s="196"/>
      <c r="B200" s="194"/>
      <c r="C200" s="9" t="s">
        <v>18</v>
      </c>
      <c r="D200" s="25">
        <f t="shared" si="34"/>
        <v>1494.4</v>
      </c>
      <c r="E200" s="25">
        <f>'РО ПП1'!E200+'РО ПП1'!F200+'РО ПП1'!G200</f>
        <v>1494.4</v>
      </c>
      <c r="F200" s="25">
        <f>'РО ПП1'!H200</f>
        <v>0</v>
      </c>
    </row>
    <row r="201" spans="1:6" ht="27" customHeight="1" x14ac:dyDescent="0.3">
      <c r="A201" s="196"/>
      <c r="B201" s="195"/>
      <c r="C201" s="9" t="s">
        <v>19</v>
      </c>
      <c r="D201" s="25">
        <f t="shared" si="34"/>
        <v>1494.4</v>
      </c>
      <c r="E201" s="25">
        <f>'РО ПП1'!E201+'РО ПП1'!F201+'РО ПП1'!G201</f>
        <v>1494.4</v>
      </c>
      <c r="F201" s="25">
        <f>'РО ПП1'!H201</f>
        <v>0</v>
      </c>
    </row>
    <row r="202" spans="1:6" ht="30" customHeight="1" x14ac:dyDescent="0.3">
      <c r="A202" s="12" t="s">
        <v>142</v>
      </c>
      <c r="B202" s="200" t="s">
        <v>440</v>
      </c>
      <c r="C202" s="200"/>
      <c r="D202" s="200"/>
      <c r="E202" s="200"/>
      <c r="F202" s="200"/>
    </row>
    <row r="203" spans="1:6" ht="21" customHeight="1" x14ac:dyDescent="0.3">
      <c r="A203" s="196" t="s">
        <v>152</v>
      </c>
      <c r="B203" s="193" t="s">
        <v>585</v>
      </c>
      <c r="C203" s="9" t="s">
        <v>66</v>
      </c>
      <c r="D203" s="25">
        <f>SUM(E203:F203)</f>
        <v>41429.800000000003</v>
      </c>
      <c r="E203" s="25">
        <f>SUM(E204:E208)</f>
        <v>41429.800000000003</v>
      </c>
      <c r="F203" s="25">
        <f>SUM(F204:F208)</f>
        <v>0</v>
      </c>
    </row>
    <row r="204" spans="1:6" ht="21" customHeight="1" x14ac:dyDescent="0.3">
      <c r="A204" s="196"/>
      <c r="B204" s="194"/>
      <c r="C204" s="9" t="s">
        <v>15</v>
      </c>
      <c r="D204" s="25">
        <f t="shared" ref="D204:D214" si="35">SUM(E204:F204)</f>
        <v>6104.2</v>
      </c>
      <c r="E204" s="25">
        <f>E210+E216</f>
        <v>6104.2</v>
      </c>
      <c r="F204" s="25">
        <f>F210+F216</f>
        <v>0</v>
      </c>
    </row>
    <row r="205" spans="1:6" ht="21" customHeight="1" x14ac:dyDescent="0.3">
      <c r="A205" s="196"/>
      <c r="B205" s="194"/>
      <c r="C205" s="9" t="s">
        <v>16</v>
      </c>
      <c r="D205" s="25">
        <f t="shared" si="35"/>
        <v>8775</v>
      </c>
      <c r="E205" s="25">
        <f t="shared" ref="E205:F208" si="36">E211+E217</f>
        <v>8775</v>
      </c>
      <c r="F205" s="25">
        <f t="shared" si="36"/>
        <v>0</v>
      </c>
    </row>
    <row r="206" spans="1:6" ht="21" customHeight="1" x14ac:dyDescent="0.3">
      <c r="A206" s="196"/>
      <c r="B206" s="194"/>
      <c r="C206" s="9" t="s">
        <v>17</v>
      </c>
      <c r="D206" s="25">
        <f t="shared" si="35"/>
        <v>8850.2000000000007</v>
      </c>
      <c r="E206" s="25">
        <f t="shared" si="36"/>
        <v>8850.2000000000007</v>
      </c>
      <c r="F206" s="25">
        <f t="shared" si="36"/>
        <v>0</v>
      </c>
    </row>
    <row r="207" spans="1:6" ht="21" customHeight="1" x14ac:dyDescent="0.3">
      <c r="A207" s="196"/>
      <c r="B207" s="194"/>
      <c r="C207" s="9" t="s">
        <v>18</v>
      </c>
      <c r="D207" s="25">
        <f t="shared" si="35"/>
        <v>8850.2000000000007</v>
      </c>
      <c r="E207" s="25">
        <f t="shared" si="36"/>
        <v>8850.2000000000007</v>
      </c>
      <c r="F207" s="25">
        <f t="shared" si="36"/>
        <v>0</v>
      </c>
    </row>
    <row r="208" spans="1:6" ht="21" customHeight="1" x14ac:dyDescent="0.3">
      <c r="A208" s="196"/>
      <c r="B208" s="195"/>
      <c r="C208" s="9" t="s">
        <v>19</v>
      </c>
      <c r="D208" s="25">
        <f t="shared" si="35"/>
        <v>8850.2000000000007</v>
      </c>
      <c r="E208" s="25">
        <f t="shared" si="36"/>
        <v>8850.2000000000007</v>
      </c>
      <c r="F208" s="25">
        <f t="shared" si="36"/>
        <v>0</v>
      </c>
    </row>
    <row r="209" spans="1:6" ht="21" customHeight="1" x14ac:dyDescent="0.3">
      <c r="A209" s="186" t="s">
        <v>102</v>
      </c>
      <c r="B209" s="171" t="s">
        <v>244</v>
      </c>
      <c r="C209" s="19" t="s">
        <v>66</v>
      </c>
      <c r="D209" s="25">
        <f>SUM(E209:F209)</f>
        <v>10908.8</v>
      </c>
      <c r="E209" s="25">
        <f>SUM(E210:E214)</f>
        <v>10908.8</v>
      </c>
      <c r="F209" s="25">
        <f>SUM(F210:F214)</f>
        <v>0</v>
      </c>
    </row>
    <row r="210" spans="1:6" ht="21" customHeight="1" x14ac:dyDescent="0.3">
      <c r="A210" s="187"/>
      <c r="B210" s="162"/>
      <c r="C210" s="19" t="s">
        <v>15</v>
      </c>
      <c r="D210" s="25">
        <f t="shared" si="35"/>
        <v>0</v>
      </c>
      <c r="E210" s="25">
        <f>'РО ПП1'!E210+'РО ПП1'!F210+'РО ПП1'!G210</f>
        <v>0</v>
      </c>
      <c r="F210" s="25">
        <f>'РО ПП1'!H210</f>
        <v>0</v>
      </c>
    </row>
    <row r="211" spans="1:6" ht="21" customHeight="1" x14ac:dyDescent="0.3">
      <c r="A211" s="187"/>
      <c r="B211" s="162"/>
      <c r="C211" s="19" t="s">
        <v>16</v>
      </c>
      <c r="D211" s="25">
        <f t="shared" si="35"/>
        <v>2670.8</v>
      </c>
      <c r="E211" s="25">
        <f>'РО ПП1'!E211+'РО ПП1'!F211+'РО ПП1'!G211</f>
        <v>2670.8</v>
      </c>
      <c r="F211" s="25">
        <f>'РО ПП1'!H211</f>
        <v>0</v>
      </c>
    </row>
    <row r="212" spans="1:6" ht="21" customHeight="1" x14ac:dyDescent="0.3">
      <c r="A212" s="187"/>
      <c r="B212" s="162"/>
      <c r="C212" s="19" t="s">
        <v>17</v>
      </c>
      <c r="D212" s="25">
        <f t="shared" si="35"/>
        <v>2746</v>
      </c>
      <c r="E212" s="25">
        <f>'РО ПП1'!E212+'РО ПП1'!F212+'РО ПП1'!G212</f>
        <v>2746</v>
      </c>
      <c r="F212" s="25">
        <f>'РО ПП1'!H212</f>
        <v>0</v>
      </c>
    </row>
    <row r="213" spans="1:6" ht="21" customHeight="1" x14ac:dyDescent="0.3">
      <c r="A213" s="187"/>
      <c r="B213" s="162"/>
      <c r="C213" s="19" t="s">
        <v>18</v>
      </c>
      <c r="D213" s="25">
        <f t="shared" si="35"/>
        <v>2746</v>
      </c>
      <c r="E213" s="25">
        <f>'РО ПП1'!E213+'РО ПП1'!F213+'РО ПП1'!G213</f>
        <v>2746</v>
      </c>
      <c r="F213" s="25">
        <f>'РО ПП1'!H213</f>
        <v>0</v>
      </c>
    </row>
    <row r="214" spans="1:6" ht="21" customHeight="1" x14ac:dyDescent="0.3">
      <c r="A214" s="188"/>
      <c r="B214" s="163"/>
      <c r="C214" s="19" t="s">
        <v>19</v>
      </c>
      <c r="D214" s="25">
        <f t="shared" si="35"/>
        <v>2746</v>
      </c>
      <c r="E214" s="25">
        <f>'РО ПП1'!E214+'РО ПП1'!F214+'РО ПП1'!G214</f>
        <v>2746</v>
      </c>
      <c r="F214" s="25">
        <f>'РО ПП1'!H214</f>
        <v>0</v>
      </c>
    </row>
    <row r="215" spans="1:6" ht="21" customHeight="1" x14ac:dyDescent="0.3">
      <c r="A215" s="196" t="s">
        <v>442</v>
      </c>
      <c r="B215" s="193" t="s">
        <v>441</v>
      </c>
      <c r="C215" s="9" t="s">
        <v>66</v>
      </c>
      <c r="D215" s="25">
        <f>SUM(E215:F215)</f>
        <v>30521</v>
      </c>
      <c r="E215" s="25">
        <f>SUM(E216:E220)</f>
        <v>30521</v>
      </c>
      <c r="F215" s="25">
        <f>SUM(F216:F220)</f>
        <v>0</v>
      </c>
    </row>
    <row r="216" spans="1:6" ht="21" customHeight="1" x14ac:dyDescent="0.3">
      <c r="A216" s="196"/>
      <c r="B216" s="194"/>
      <c r="C216" s="9" t="s">
        <v>15</v>
      </c>
      <c r="D216" s="25">
        <f t="shared" ref="D216:D220" si="37">SUM(E216:F216)</f>
        <v>6104.2</v>
      </c>
      <c r="E216" s="25">
        <f>'РО ПП1'!E216+'РО ПП1'!F216+'РО ПП1'!G216</f>
        <v>6104.2</v>
      </c>
      <c r="F216" s="25">
        <f>'РО ПП1'!H197</f>
        <v>0</v>
      </c>
    </row>
    <row r="217" spans="1:6" ht="21" customHeight="1" x14ac:dyDescent="0.3">
      <c r="A217" s="196"/>
      <c r="B217" s="194"/>
      <c r="C217" s="9" t="s">
        <v>16</v>
      </c>
      <c r="D217" s="25">
        <f t="shared" si="37"/>
        <v>6104.2</v>
      </c>
      <c r="E217" s="25">
        <f>'РО ПП1'!E217+'РО ПП1'!F217+'РО ПП1'!G217</f>
        <v>6104.2</v>
      </c>
      <c r="F217" s="25">
        <f>'РО ПП1'!H198</f>
        <v>0</v>
      </c>
    </row>
    <row r="218" spans="1:6" ht="21" customHeight="1" x14ac:dyDescent="0.3">
      <c r="A218" s="196"/>
      <c r="B218" s="194"/>
      <c r="C218" s="9" t="s">
        <v>17</v>
      </c>
      <c r="D218" s="25">
        <f t="shared" si="37"/>
        <v>6104.2</v>
      </c>
      <c r="E218" s="25">
        <f>'РО ПП1'!E218+'РО ПП1'!F218+'РО ПП1'!G218</f>
        <v>6104.2</v>
      </c>
      <c r="F218" s="25">
        <f>'РО ПП1'!H199</f>
        <v>0</v>
      </c>
    </row>
    <row r="219" spans="1:6" ht="21" customHeight="1" x14ac:dyDescent="0.3">
      <c r="A219" s="196"/>
      <c r="B219" s="194"/>
      <c r="C219" s="9" t="s">
        <v>18</v>
      </c>
      <c r="D219" s="25">
        <f t="shared" si="37"/>
        <v>6104.2</v>
      </c>
      <c r="E219" s="25">
        <f>'РО ПП1'!E219+'РО ПП1'!F219+'РО ПП1'!G219</f>
        <v>6104.2</v>
      </c>
      <c r="F219" s="25">
        <f>'РО ПП1'!H200</f>
        <v>0</v>
      </c>
    </row>
    <row r="220" spans="1:6" ht="21" customHeight="1" x14ac:dyDescent="0.3">
      <c r="A220" s="196"/>
      <c r="B220" s="195"/>
      <c r="C220" s="9" t="s">
        <v>19</v>
      </c>
      <c r="D220" s="25">
        <f t="shared" si="37"/>
        <v>6104.2</v>
      </c>
      <c r="E220" s="25">
        <f>'РО ПП1'!E220+'РО ПП1'!F220+'РО ПП1'!G220</f>
        <v>6104.2</v>
      </c>
      <c r="F220" s="25">
        <f>'РО ПП1'!H201</f>
        <v>0</v>
      </c>
    </row>
    <row r="221" spans="1:6" ht="38.25" customHeight="1" x14ac:dyDescent="0.3">
      <c r="A221" s="18" t="s">
        <v>443</v>
      </c>
      <c r="B221" s="213" t="s">
        <v>248</v>
      </c>
      <c r="C221" s="214"/>
      <c r="D221" s="214"/>
      <c r="E221" s="214"/>
      <c r="F221" s="215"/>
    </row>
    <row r="222" spans="1:6" ht="21" customHeight="1" x14ac:dyDescent="0.3">
      <c r="A222" s="186" t="s">
        <v>444</v>
      </c>
      <c r="B222" s="173" t="s">
        <v>586</v>
      </c>
      <c r="C222" s="19" t="s">
        <v>66</v>
      </c>
      <c r="D222" s="25">
        <f>SUM(E222:F222)</f>
        <v>70938.400000000009</v>
      </c>
      <c r="E222" s="25">
        <f>SUM(E223:E227)</f>
        <v>70938.400000000009</v>
      </c>
      <c r="F222" s="25">
        <f>SUM(F223:F227)</f>
        <v>0</v>
      </c>
    </row>
    <row r="223" spans="1:6" ht="21" customHeight="1" x14ac:dyDescent="0.3">
      <c r="A223" s="187"/>
      <c r="B223" s="174"/>
      <c r="C223" s="19" t="s">
        <v>15</v>
      </c>
      <c r="D223" s="25">
        <f t="shared" ref="D223:D227" si="38">SUM(E223:F223)</f>
        <v>0</v>
      </c>
      <c r="E223" s="25">
        <f>E229</f>
        <v>0</v>
      </c>
      <c r="F223" s="25">
        <f>F229</f>
        <v>0</v>
      </c>
    </row>
    <row r="224" spans="1:6" ht="21" customHeight="1" x14ac:dyDescent="0.3">
      <c r="A224" s="187"/>
      <c r="B224" s="174"/>
      <c r="C224" s="19" t="s">
        <v>16</v>
      </c>
      <c r="D224" s="25">
        <f t="shared" si="38"/>
        <v>16309</v>
      </c>
      <c r="E224" s="25">
        <f t="shared" ref="E224:F227" si="39">E230</f>
        <v>16309</v>
      </c>
      <c r="F224" s="25">
        <f t="shared" si="39"/>
        <v>0</v>
      </c>
    </row>
    <row r="225" spans="1:6" ht="21" customHeight="1" x14ac:dyDescent="0.3">
      <c r="A225" s="187"/>
      <c r="B225" s="174"/>
      <c r="C225" s="19" t="s">
        <v>17</v>
      </c>
      <c r="D225" s="25">
        <f t="shared" si="38"/>
        <v>18209.8</v>
      </c>
      <c r="E225" s="25">
        <f t="shared" si="39"/>
        <v>18209.8</v>
      </c>
      <c r="F225" s="25">
        <f t="shared" si="39"/>
        <v>0</v>
      </c>
    </row>
    <row r="226" spans="1:6" ht="21" customHeight="1" x14ac:dyDescent="0.3">
      <c r="A226" s="187"/>
      <c r="B226" s="174"/>
      <c r="C226" s="19" t="s">
        <v>18</v>
      </c>
      <c r="D226" s="25">
        <f t="shared" si="38"/>
        <v>18209.8</v>
      </c>
      <c r="E226" s="25">
        <f t="shared" si="39"/>
        <v>18209.8</v>
      </c>
      <c r="F226" s="25">
        <f t="shared" si="39"/>
        <v>0</v>
      </c>
    </row>
    <row r="227" spans="1:6" ht="21" customHeight="1" x14ac:dyDescent="0.3">
      <c r="A227" s="188"/>
      <c r="B227" s="175"/>
      <c r="C227" s="19" t="s">
        <v>19</v>
      </c>
      <c r="D227" s="25">
        <f t="shared" si="38"/>
        <v>18209.8</v>
      </c>
      <c r="E227" s="25">
        <f t="shared" si="39"/>
        <v>18209.8</v>
      </c>
      <c r="F227" s="25">
        <f t="shared" si="39"/>
        <v>0</v>
      </c>
    </row>
    <row r="228" spans="1:6" ht="21" customHeight="1" x14ac:dyDescent="0.3">
      <c r="A228" s="186" t="s">
        <v>445</v>
      </c>
      <c r="B228" s="173" t="s">
        <v>250</v>
      </c>
      <c r="C228" s="19" t="s">
        <v>66</v>
      </c>
      <c r="D228" s="25">
        <f>SUM(E228:F228)</f>
        <v>70938.400000000009</v>
      </c>
      <c r="E228" s="25">
        <f>SUM(E229:E233)</f>
        <v>70938.400000000009</v>
      </c>
      <c r="F228" s="25">
        <f>SUM(F229:F233)</f>
        <v>0</v>
      </c>
    </row>
    <row r="229" spans="1:6" ht="21" customHeight="1" x14ac:dyDescent="0.3">
      <c r="A229" s="187"/>
      <c r="B229" s="174"/>
      <c r="C229" s="19" t="s">
        <v>15</v>
      </c>
      <c r="D229" s="25">
        <f t="shared" ref="D229:D233" si="40">SUM(E229:F229)</f>
        <v>0</v>
      </c>
      <c r="E229" s="25">
        <f>'РО ПП1'!E229+'РО ПП1'!F229+'РО ПП1'!G229</f>
        <v>0</v>
      </c>
      <c r="F229" s="25">
        <f>'РО ПП1'!H229</f>
        <v>0</v>
      </c>
    </row>
    <row r="230" spans="1:6" ht="21" customHeight="1" x14ac:dyDescent="0.3">
      <c r="A230" s="187"/>
      <c r="B230" s="174"/>
      <c r="C230" s="19" t="s">
        <v>16</v>
      </c>
      <c r="D230" s="25">
        <f t="shared" si="40"/>
        <v>16309</v>
      </c>
      <c r="E230" s="25">
        <f>'РО ПП1'!E230+'РО ПП1'!F230+'РО ПП1'!G230</f>
        <v>16309</v>
      </c>
      <c r="F230" s="25">
        <f>'РО ПП1'!H230</f>
        <v>0</v>
      </c>
    </row>
    <row r="231" spans="1:6" ht="21" customHeight="1" x14ac:dyDescent="0.3">
      <c r="A231" s="187"/>
      <c r="B231" s="174"/>
      <c r="C231" s="19" t="s">
        <v>17</v>
      </c>
      <c r="D231" s="25">
        <f t="shared" si="40"/>
        <v>18209.8</v>
      </c>
      <c r="E231" s="25">
        <f>'РО ПП1'!E231+'РО ПП1'!F231+'РО ПП1'!G231</f>
        <v>18209.8</v>
      </c>
      <c r="F231" s="25">
        <f>'РО ПП1'!H231</f>
        <v>0</v>
      </c>
    </row>
    <row r="232" spans="1:6" ht="21" customHeight="1" x14ac:dyDescent="0.3">
      <c r="A232" s="187"/>
      <c r="B232" s="174"/>
      <c r="C232" s="19" t="s">
        <v>18</v>
      </c>
      <c r="D232" s="25">
        <f t="shared" si="40"/>
        <v>18209.8</v>
      </c>
      <c r="E232" s="25">
        <f>'РО ПП1'!E232+'РО ПП1'!F232+'РО ПП1'!G232</f>
        <v>18209.8</v>
      </c>
      <c r="F232" s="25">
        <f>'РО ПП1'!H232</f>
        <v>0</v>
      </c>
    </row>
    <row r="233" spans="1:6" ht="21" customHeight="1" x14ac:dyDescent="0.3">
      <c r="A233" s="188"/>
      <c r="B233" s="175"/>
      <c r="C233" s="19" t="s">
        <v>19</v>
      </c>
      <c r="D233" s="25">
        <f t="shared" si="40"/>
        <v>18209.8</v>
      </c>
      <c r="E233" s="25">
        <f>'РО ПП1'!E233+'РО ПП1'!F233+'РО ПП1'!G233</f>
        <v>18209.8</v>
      </c>
      <c r="F233" s="25">
        <f>'РО ПП1'!H233</f>
        <v>0</v>
      </c>
    </row>
    <row r="234" spans="1:6" ht="21" customHeight="1" x14ac:dyDescent="0.3">
      <c r="A234" s="30" t="s">
        <v>446</v>
      </c>
      <c r="B234" s="207" t="s">
        <v>251</v>
      </c>
      <c r="C234" s="208"/>
      <c r="D234" s="208"/>
      <c r="E234" s="208"/>
      <c r="F234" s="209"/>
    </row>
    <row r="235" spans="1:6" ht="21" customHeight="1" x14ac:dyDescent="0.3">
      <c r="A235" s="186" t="s">
        <v>447</v>
      </c>
      <c r="B235" s="171" t="s">
        <v>587</v>
      </c>
      <c r="C235" s="19" t="s">
        <v>66</v>
      </c>
      <c r="D235" s="25">
        <f>SUM(E235:F235)</f>
        <v>320</v>
      </c>
      <c r="E235" s="25">
        <f>SUM(E236:E240)</f>
        <v>320</v>
      </c>
      <c r="F235" s="25">
        <f>SUM(F236:F240)</f>
        <v>0</v>
      </c>
    </row>
    <row r="236" spans="1:6" ht="21" customHeight="1" x14ac:dyDescent="0.3">
      <c r="A236" s="187"/>
      <c r="B236" s="162"/>
      <c r="C236" s="19" t="s">
        <v>15</v>
      </c>
      <c r="D236" s="25">
        <f t="shared" ref="D236:D246" si="41">SUM(E236:F236)</f>
        <v>0</v>
      </c>
      <c r="E236" s="25">
        <f>E242</f>
        <v>0</v>
      </c>
      <c r="F236" s="25">
        <f>F242</f>
        <v>0</v>
      </c>
    </row>
    <row r="237" spans="1:6" ht="21" customHeight="1" x14ac:dyDescent="0.3">
      <c r="A237" s="187"/>
      <c r="B237" s="162"/>
      <c r="C237" s="19" t="s">
        <v>16</v>
      </c>
      <c r="D237" s="25">
        <f t="shared" si="41"/>
        <v>80</v>
      </c>
      <c r="E237" s="25">
        <f t="shared" ref="E237:F237" si="42">E243</f>
        <v>80</v>
      </c>
      <c r="F237" s="25">
        <f t="shared" si="42"/>
        <v>0</v>
      </c>
    </row>
    <row r="238" spans="1:6" ht="21" customHeight="1" x14ac:dyDescent="0.3">
      <c r="A238" s="187"/>
      <c r="B238" s="162"/>
      <c r="C238" s="19" t="s">
        <v>17</v>
      </c>
      <c r="D238" s="25">
        <f t="shared" si="41"/>
        <v>80</v>
      </c>
      <c r="E238" s="25">
        <f t="shared" ref="E238:F238" si="43">E244</f>
        <v>80</v>
      </c>
      <c r="F238" s="25">
        <f t="shared" si="43"/>
        <v>0</v>
      </c>
    </row>
    <row r="239" spans="1:6" ht="21" customHeight="1" x14ac:dyDescent="0.3">
      <c r="A239" s="187"/>
      <c r="B239" s="162"/>
      <c r="C239" s="19" t="s">
        <v>18</v>
      </c>
      <c r="D239" s="25">
        <f t="shared" si="41"/>
        <v>80</v>
      </c>
      <c r="E239" s="25">
        <f t="shared" ref="E239:F239" si="44">E245</f>
        <v>80</v>
      </c>
      <c r="F239" s="25">
        <f t="shared" si="44"/>
        <v>0</v>
      </c>
    </row>
    <row r="240" spans="1:6" ht="21" customHeight="1" x14ac:dyDescent="0.3">
      <c r="A240" s="188"/>
      <c r="B240" s="163"/>
      <c r="C240" s="19" t="s">
        <v>19</v>
      </c>
      <c r="D240" s="25">
        <f t="shared" si="41"/>
        <v>80</v>
      </c>
      <c r="E240" s="25">
        <f t="shared" ref="E240:F240" si="45">E246</f>
        <v>80</v>
      </c>
      <c r="F240" s="25">
        <f t="shared" si="45"/>
        <v>0</v>
      </c>
    </row>
    <row r="241" spans="1:8" ht="21" customHeight="1" x14ac:dyDescent="0.3">
      <c r="A241" s="186" t="s">
        <v>448</v>
      </c>
      <c r="B241" s="173" t="s">
        <v>253</v>
      </c>
      <c r="C241" s="19" t="s">
        <v>66</v>
      </c>
      <c r="D241" s="25">
        <f>SUM(E241:F241)</f>
        <v>320</v>
      </c>
      <c r="E241" s="25">
        <f>SUM(E242:E246)</f>
        <v>320</v>
      </c>
      <c r="F241" s="25">
        <f>SUM(F242:F246)</f>
        <v>0</v>
      </c>
    </row>
    <row r="242" spans="1:8" ht="21" customHeight="1" x14ac:dyDescent="0.3">
      <c r="A242" s="187"/>
      <c r="B242" s="174"/>
      <c r="C242" s="19" t="s">
        <v>15</v>
      </c>
      <c r="D242" s="25">
        <f t="shared" si="41"/>
        <v>0</v>
      </c>
      <c r="E242" s="25">
        <f>'РО ПП1'!E242+'РО ПП1'!F242+'РО ПП1'!G242</f>
        <v>0</v>
      </c>
      <c r="F242" s="25">
        <f>'РО ПП1'!H242</f>
        <v>0</v>
      </c>
    </row>
    <row r="243" spans="1:8" ht="21" customHeight="1" x14ac:dyDescent="0.3">
      <c r="A243" s="187"/>
      <c r="B243" s="174"/>
      <c r="C243" s="19" t="s">
        <v>16</v>
      </c>
      <c r="D243" s="25">
        <f t="shared" si="41"/>
        <v>80</v>
      </c>
      <c r="E243" s="25">
        <f>'РО ПП1'!E243+'РО ПП1'!F243+'РО ПП1'!G243</f>
        <v>80</v>
      </c>
      <c r="F243" s="25">
        <f>'РО ПП1'!H243</f>
        <v>0</v>
      </c>
    </row>
    <row r="244" spans="1:8" ht="21" customHeight="1" x14ac:dyDescent="0.3">
      <c r="A244" s="187"/>
      <c r="B244" s="174"/>
      <c r="C244" s="19" t="s">
        <v>17</v>
      </c>
      <c r="D244" s="25">
        <f t="shared" si="41"/>
        <v>80</v>
      </c>
      <c r="E244" s="25">
        <f>'РО ПП1'!E244+'РО ПП1'!F244+'РО ПП1'!G244</f>
        <v>80</v>
      </c>
      <c r="F244" s="25">
        <f>'РО ПП1'!H244</f>
        <v>0</v>
      </c>
    </row>
    <row r="245" spans="1:8" ht="21" customHeight="1" x14ac:dyDescent="0.3">
      <c r="A245" s="187"/>
      <c r="B245" s="174"/>
      <c r="C245" s="19" t="s">
        <v>18</v>
      </c>
      <c r="D245" s="25">
        <f t="shared" si="41"/>
        <v>80</v>
      </c>
      <c r="E245" s="25">
        <f>'РО ПП1'!E245+'РО ПП1'!F245+'РО ПП1'!G245</f>
        <v>80</v>
      </c>
      <c r="F245" s="25">
        <f>'РО ПП1'!H245</f>
        <v>0</v>
      </c>
    </row>
    <row r="246" spans="1:8" ht="21" customHeight="1" x14ac:dyDescent="0.3">
      <c r="A246" s="188"/>
      <c r="B246" s="175"/>
      <c r="C246" s="19" t="s">
        <v>19</v>
      </c>
      <c r="D246" s="25">
        <f t="shared" si="41"/>
        <v>80</v>
      </c>
      <c r="E246" s="25">
        <f>'РО ПП1'!E246+'РО ПП1'!F246+'РО ПП1'!G246</f>
        <v>80</v>
      </c>
      <c r="F246" s="25">
        <f>'РО ПП1'!H246</f>
        <v>0</v>
      </c>
    </row>
    <row r="247" spans="1:8" ht="21" customHeight="1" x14ac:dyDescent="0.3">
      <c r="A247" s="30" t="s">
        <v>449</v>
      </c>
      <c r="B247" s="207" t="s">
        <v>606</v>
      </c>
      <c r="C247" s="208"/>
      <c r="D247" s="208"/>
      <c r="E247" s="208"/>
      <c r="F247" s="209"/>
      <c r="H247" t="s">
        <v>580</v>
      </c>
    </row>
    <row r="248" spans="1:8" ht="21" customHeight="1" x14ac:dyDescent="0.3">
      <c r="A248" s="186" t="s">
        <v>450</v>
      </c>
      <c r="B248" s="193" t="s">
        <v>588</v>
      </c>
      <c r="C248" s="19" t="s">
        <v>66</v>
      </c>
      <c r="D248" s="25">
        <f>SUM(E248:F248)</f>
        <v>3442.6</v>
      </c>
      <c r="E248" s="25">
        <f>SUM(E249:E253)</f>
        <v>3442.6</v>
      </c>
      <c r="F248" s="25">
        <f>SUM(F249:F253)</f>
        <v>0</v>
      </c>
    </row>
    <row r="249" spans="1:8" ht="21" customHeight="1" x14ac:dyDescent="0.3">
      <c r="A249" s="187"/>
      <c r="B249" s="194"/>
      <c r="C249" s="19" t="s">
        <v>15</v>
      </c>
      <c r="D249" s="25">
        <f t="shared" ref="D249:D265" si="46">SUM(E249:F249)</f>
        <v>0</v>
      </c>
      <c r="E249" s="25">
        <f>E255+E261</f>
        <v>0</v>
      </c>
      <c r="F249" s="25">
        <f>F255+F261</f>
        <v>0</v>
      </c>
    </row>
    <row r="250" spans="1:8" ht="21" customHeight="1" x14ac:dyDescent="0.3">
      <c r="A250" s="187"/>
      <c r="B250" s="194"/>
      <c r="C250" s="19" t="s">
        <v>16</v>
      </c>
      <c r="D250" s="25">
        <f t="shared" si="46"/>
        <v>767.80000000000007</v>
      </c>
      <c r="E250" s="25">
        <f t="shared" ref="E250:F253" si="47">E256+E262</f>
        <v>767.80000000000007</v>
      </c>
      <c r="F250" s="25">
        <f t="shared" si="47"/>
        <v>0</v>
      </c>
    </row>
    <row r="251" spans="1:8" ht="21" customHeight="1" x14ac:dyDescent="0.3">
      <c r="A251" s="187"/>
      <c r="B251" s="194"/>
      <c r="C251" s="19" t="s">
        <v>17</v>
      </c>
      <c r="D251" s="25">
        <f t="shared" si="46"/>
        <v>891.59999999999991</v>
      </c>
      <c r="E251" s="25">
        <f t="shared" si="47"/>
        <v>891.59999999999991</v>
      </c>
      <c r="F251" s="25">
        <f t="shared" si="47"/>
        <v>0</v>
      </c>
    </row>
    <row r="252" spans="1:8" ht="21" customHeight="1" x14ac:dyDescent="0.3">
      <c r="A252" s="187"/>
      <c r="B252" s="194"/>
      <c r="C252" s="19" t="s">
        <v>18</v>
      </c>
      <c r="D252" s="25">
        <f t="shared" si="46"/>
        <v>891.59999999999991</v>
      </c>
      <c r="E252" s="25">
        <f t="shared" si="47"/>
        <v>891.59999999999991</v>
      </c>
      <c r="F252" s="25">
        <f t="shared" si="47"/>
        <v>0</v>
      </c>
    </row>
    <row r="253" spans="1:8" ht="21" customHeight="1" x14ac:dyDescent="0.3">
      <c r="A253" s="188"/>
      <c r="B253" s="195"/>
      <c r="C253" s="19" t="s">
        <v>19</v>
      </c>
      <c r="D253" s="25">
        <f t="shared" si="46"/>
        <v>891.59999999999991</v>
      </c>
      <c r="E253" s="25">
        <f t="shared" si="47"/>
        <v>891.59999999999991</v>
      </c>
      <c r="F253" s="25">
        <f t="shared" si="47"/>
        <v>0</v>
      </c>
    </row>
    <row r="254" spans="1:8" ht="21" customHeight="1" x14ac:dyDescent="0.3">
      <c r="A254" s="186" t="s">
        <v>451</v>
      </c>
      <c r="B254" s="193" t="s">
        <v>255</v>
      </c>
      <c r="C254" s="19" t="s">
        <v>66</v>
      </c>
      <c r="D254" s="25">
        <f>SUM(E254:F254)</f>
        <v>2787.6</v>
      </c>
      <c r="E254" s="25">
        <f>SUM(E255:E259)</f>
        <v>2787.6</v>
      </c>
      <c r="F254" s="25">
        <f>SUM(F255:F259)</f>
        <v>0</v>
      </c>
    </row>
    <row r="255" spans="1:8" ht="21" customHeight="1" x14ac:dyDescent="0.3">
      <c r="A255" s="187"/>
      <c r="B255" s="194"/>
      <c r="C255" s="19" t="s">
        <v>15</v>
      </c>
      <c r="D255" s="25">
        <f t="shared" si="46"/>
        <v>0</v>
      </c>
      <c r="E255" s="25">
        <f>'РО ПП1'!E255+'РО ПП1'!F255+'РО ПП1'!G255</f>
        <v>0</v>
      </c>
      <c r="F255" s="25">
        <f>'РО ПП1'!H255</f>
        <v>0</v>
      </c>
    </row>
    <row r="256" spans="1:8" ht="21" customHeight="1" x14ac:dyDescent="0.3">
      <c r="A256" s="187"/>
      <c r="B256" s="194"/>
      <c r="C256" s="19" t="s">
        <v>16</v>
      </c>
      <c r="D256" s="25">
        <f t="shared" si="46"/>
        <v>565.20000000000005</v>
      </c>
      <c r="E256" s="25">
        <f>'РО ПП1'!E256+'РО ПП1'!F256+'РО ПП1'!G256</f>
        <v>565.20000000000005</v>
      </c>
      <c r="F256" s="25">
        <f>'РО ПП1'!H256</f>
        <v>0</v>
      </c>
    </row>
    <row r="257" spans="1:6" ht="21" customHeight="1" x14ac:dyDescent="0.3">
      <c r="A257" s="187"/>
      <c r="B257" s="194"/>
      <c r="C257" s="19" t="s">
        <v>17</v>
      </c>
      <c r="D257" s="25">
        <f t="shared" si="46"/>
        <v>740.8</v>
      </c>
      <c r="E257" s="25">
        <f>'РО ПП1'!E257+'РО ПП1'!F257+'РО ПП1'!G257</f>
        <v>740.8</v>
      </c>
      <c r="F257" s="25">
        <f>'РО ПП1'!H257</f>
        <v>0</v>
      </c>
    </row>
    <row r="258" spans="1:6" ht="21" customHeight="1" x14ac:dyDescent="0.3">
      <c r="A258" s="187"/>
      <c r="B258" s="194"/>
      <c r="C258" s="19" t="s">
        <v>18</v>
      </c>
      <c r="D258" s="25">
        <f t="shared" si="46"/>
        <v>740.8</v>
      </c>
      <c r="E258" s="25">
        <f>'РО ПП1'!E258+'РО ПП1'!F258+'РО ПП1'!G258</f>
        <v>740.8</v>
      </c>
      <c r="F258" s="25">
        <f>'РО ПП1'!H258</f>
        <v>0</v>
      </c>
    </row>
    <row r="259" spans="1:6" ht="21" customHeight="1" x14ac:dyDescent="0.3">
      <c r="A259" s="188"/>
      <c r="B259" s="195"/>
      <c r="C259" s="19" t="s">
        <v>19</v>
      </c>
      <c r="D259" s="25">
        <f t="shared" si="46"/>
        <v>740.8</v>
      </c>
      <c r="E259" s="25">
        <f>'РО ПП1'!E259+'РО ПП1'!F259+'РО ПП1'!G259</f>
        <v>740.8</v>
      </c>
      <c r="F259" s="25">
        <f>'РО ПП1'!H259</f>
        <v>0</v>
      </c>
    </row>
    <row r="260" spans="1:6" ht="21" customHeight="1" x14ac:dyDescent="0.3">
      <c r="A260" s="186" t="s">
        <v>452</v>
      </c>
      <c r="B260" s="193" t="s">
        <v>257</v>
      </c>
      <c r="C260" s="19" t="s">
        <v>66</v>
      </c>
      <c r="D260" s="25">
        <f>SUM(E260:F260)</f>
        <v>655</v>
      </c>
      <c r="E260" s="25">
        <f>SUM(E261:E265)</f>
        <v>655</v>
      </c>
      <c r="F260" s="25">
        <f>SUM(F261:F265)</f>
        <v>0</v>
      </c>
    </row>
    <row r="261" spans="1:6" ht="21" customHeight="1" x14ac:dyDescent="0.3">
      <c r="A261" s="187"/>
      <c r="B261" s="194"/>
      <c r="C261" s="19" t="s">
        <v>15</v>
      </c>
      <c r="D261" s="25">
        <f t="shared" si="46"/>
        <v>0</v>
      </c>
      <c r="E261" s="25">
        <f>'РО ПП1'!E261+'РО ПП1'!F261+'РО ПП1'!G261</f>
        <v>0</v>
      </c>
      <c r="F261" s="25">
        <f>'РО ПП1'!H261</f>
        <v>0</v>
      </c>
    </row>
    <row r="262" spans="1:6" ht="21" customHeight="1" x14ac:dyDescent="0.3">
      <c r="A262" s="187"/>
      <c r="B262" s="194"/>
      <c r="C262" s="19" t="s">
        <v>16</v>
      </c>
      <c r="D262" s="25">
        <f t="shared" si="46"/>
        <v>202.6</v>
      </c>
      <c r="E262" s="25">
        <f>'РО ПП1'!E262+'РО ПП1'!F262+'РО ПП1'!G262</f>
        <v>202.6</v>
      </c>
      <c r="F262" s="25">
        <f>'РО ПП1'!H262</f>
        <v>0</v>
      </c>
    </row>
    <row r="263" spans="1:6" ht="21" customHeight="1" x14ac:dyDescent="0.3">
      <c r="A263" s="187"/>
      <c r="B263" s="194"/>
      <c r="C263" s="19" t="s">
        <v>17</v>
      </c>
      <c r="D263" s="25">
        <f t="shared" si="46"/>
        <v>150.80000000000001</v>
      </c>
      <c r="E263" s="25">
        <f>'РО ПП1'!E263+'РО ПП1'!F263+'РО ПП1'!G263</f>
        <v>150.80000000000001</v>
      </c>
      <c r="F263" s="25">
        <f>'РО ПП1'!H263</f>
        <v>0</v>
      </c>
    </row>
    <row r="264" spans="1:6" ht="21" customHeight="1" x14ac:dyDescent="0.3">
      <c r="A264" s="187"/>
      <c r="B264" s="194"/>
      <c r="C264" s="19" t="s">
        <v>18</v>
      </c>
      <c r="D264" s="25">
        <f t="shared" si="46"/>
        <v>150.80000000000001</v>
      </c>
      <c r="E264" s="25">
        <f>'РО ПП1'!E264+'РО ПП1'!F264+'РО ПП1'!G264</f>
        <v>150.80000000000001</v>
      </c>
      <c r="F264" s="25">
        <f>'РО ПП1'!H264</f>
        <v>0</v>
      </c>
    </row>
    <row r="265" spans="1:6" ht="21" customHeight="1" x14ac:dyDescent="0.3">
      <c r="A265" s="188"/>
      <c r="B265" s="195"/>
      <c r="C265" s="19" t="s">
        <v>19</v>
      </c>
      <c r="D265" s="25">
        <f t="shared" si="46"/>
        <v>150.80000000000001</v>
      </c>
      <c r="E265" s="25">
        <f>'РО ПП1'!E265+'РО ПП1'!F265+'РО ПП1'!G265</f>
        <v>150.80000000000001</v>
      </c>
      <c r="F265" s="25">
        <f>'РО ПП1'!H265</f>
        <v>0</v>
      </c>
    </row>
    <row r="266" spans="1:6" ht="30" customHeight="1" x14ac:dyDescent="0.3">
      <c r="A266" s="11" t="s">
        <v>453</v>
      </c>
      <c r="B266" s="153" t="s">
        <v>259</v>
      </c>
      <c r="C266" s="153"/>
      <c r="D266" s="153"/>
      <c r="E266" s="153"/>
      <c r="F266" s="153"/>
    </row>
    <row r="267" spans="1:6" ht="21" customHeight="1" x14ac:dyDescent="0.3">
      <c r="A267" s="196" t="s">
        <v>454</v>
      </c>
      <c r="B267" s="197" t="s">
        <v>589</v>
      </c>
      <c r="C267" s="9" t="s">
        <v>66</v>
      </c>
      <c r="D267" s="25">
        <f>SUM(E267:F267)</f>
        <v>2104.6</v>
      </c>
      <c r="E267" s="25">
        <f>SUM(E268:E272)</f>
        <v>2104.6</v>
      </c>
      <c r="F267" s="25">
        <f>SUM(F268:F272)</f>
        <v>0</v>
      </c>
    </row>
    <row r="268" spans="1:6" ht="21" customHeight="1" x14ac:dyDescent="0.3">
      <c r="A268" s="196"/>
      <c r="B268" s="198"/>
      <c r="C268" s="9" t="s">
        <v>15</v>
      </c>
      <c r="D268" s="25">
        <f t="shared" ref="D268:D303" si="48">SUM(E268:F268)</f>
        <v>521.9</v>
      </c>
      <c r="E268" s="25">
        <f>E274+E280</f>
        <v>521.9</v>
      </c>
      <c r="F268" s="25">
        <f>F274</f>
        <v>0</v>
      </c>
    </row>
    <row r="269" spans="1:6" ht="21" customHeight="1" x14ac:dyDescent="0.3">
      <c r="A269" s="196"/>
      <c r="B269" s="198"/>
      <c r="C269" s="9" t="s">
        <v>16</v>
      </c>
      <c r="D269" s="25">
        <f t="shared" si="48"/>
        <v>532.70000000000005</v>
      </c>
      <c r="E269" s="25">
        <f t="shared" ref="E269:E272" si="49">E275+E281</f>
        <v>532.70000000000005</v>
      </c>
      <c r="F269" s="25">
        <f t="shared" ref="F269" si="50">F275</f>
        <v>0</v>
      </c>
    </row>
    <row r="270" spans="1:6" ht="21" customHeight="1" x14ac:dyDescent="0.3">
      <c r="A270" s="196"/>
      <c r="B270" s="198"/>
      <c r="C270" s="9" t="s">
        <v>17</v>
      </c>
      <c r="D270" s="25">
        <f t="shared" si="48"/>
        <v>350</v>
      </c>
      <c r="E270" s="25">
        <f t="shared" si="49"/>
        <v>350</v>
      </c>
      <c r="F270" s="25">
        <f t="shared" ref="F270" si="51">F276</f>
        <v>0</v>
      </c>
    </row>
    <row r="271" spans="1:6" ht="21" customHeight="1" x14ac:dyDescent="0.3">
      <c r="A271" s="196"/>
      <c r="B271" s="198"/>
      <c r="C271" s="9" t="s">
        <v>18</v>
      </c>
      <c r="D271" s="25">
        <f t="shared" si="48"/>
        <v>350</v>
      </c>
      <c r="E271" s="25">
        <f t="shared" si="49"/>
        <v>350</v>
      </c>
      <c r="F271" s="25">
        <f t="shared" ref="F271" si="52">F277</f>
        <v>0</v>
      </c>
    </row>
    <row r="272" spans="1:6" ht="21" customHeight="1" x14ac:dyDescent="0.3">
      <c r="A272" s="196"/>
      <c r="B272" s="199"/>
      <c r="C272" s="9" t="s">
        <v>19</v>
      </c>
      <c r="D272" s="25">
        <f t="shared" si="48"/>
        <v>350</v>
      </c>
      <c r="E272" s="25">
        <f t="shared" si="49"/>
        <v>350</v>
      </c>
      <c r="F272" s="25">
        <f t="shared" ref="F272" si="53">F278</f>
        <v>0</v>
      </c>
    </row>
    <row r="273" spans="1:6" ht="21" customHeight="1" x14ac:dyDescent="0.3">
      <c r="A273" s="196" t="s">
        <v>455</v>
      </c>
      <c r="B273" s="193" t="s">
        <v>143</v>
      </c>
      <c r="C273" s="9" t="s">
        <v>66</v>
      </c>
      <c r="D273" s="25">
        <f>SUM(E273:F273)</f>
        <v>1054.5999999999999</v>
      </c>
      <c r="E273" s="25">
        <f>SUM(E274:E278)</f>
        <v>1054.5999999999999</v>
      </c>
      <c r="F273" s="25">
        <f>SUM(F274:F278)</f>
        <v>0</v>
      </c>
    </row>
    <row r="274" spans="1:6" ht="21" customHeight="1" x14ac:dyDescent="0.3">
      <c r="A274" s="196"/>
      <c r="B274" s="194"/>
      <c r="C274" s="9" t="s">
        <v>15</v>
      </c>
      <c r="D274" s="25">
        <f t="shared" si="48"/>
        <v>521.9</v>
      </c>
      <c r="E274" s="25">
        <f>'РО ПП1'!E274+'РО ПП1'!F274+'РО ПП1'!G274</f>
        <v>521.9</v>
      </c>
      <c r="F274" s="25">
        <f>'РО ПП1'!H274</f>
        <v>0</v>
      </c>
    </row>
    <row r="275" spans="1:6" ht="21" customHeight="1" x14ac:dyDescent="0.3">
      <c r="A275" s="196"/>
      <c r="B275" s="194"/>
      <c r="C275" s="9" t="s">
        <v>16</v>
      </c>
      <c r="D275" s="25">
        <f t="shared" si="48"/>
        <v>532.70000000000005</v>
      </c>
      <c r="E275" s="25">
        <f>'РО ПП1'!E275+'РО ПП1'!F275+'РО ПП1'!G275</f>
        <v>532.70000000000005</v>
      </c>
      <c r="F275" s="25">
        <f>'РО ПП1'!H275</f>
        <v>0</v>
      </c>
    </row>
    <row r="276" spans="1:6" ht="21" customHeight="1" x14ac:dyDescent="0.3">
      <c r="A276" s="196"/>
      <c r="B276" s="194"/>
      <c r="C276" s="9" t="s">
        <v>17</v>
      </c>
      <c r="D276" s="25">
        <f t="shared" si="48"/>
        <v>0</v>
      </c>
      <c r="E276" s="25">
        <f>'РО ПП1'!E276+'РО ПП1'!F276+'РО ПП1'!G276</f>
        <v>0</v>
      </c>
      <c r="F276" s="25">
        <f>'РО ПП1'!H276</f>
        <v>0</v>
      </c>
    </row>
    <row r="277" spans="1:6" ht="21" customHeight="1" x14ac:dyDescent="0.3">
      <c r="A277" s="196"/>
      <c r="B277" s="194"/>
      <c r="C277" s="9" t="s">
        <v>18</v>
      </c>
      <c r="D277" s="25">
        <f t="shared" si="48"/>
        <v>0</v>
      </c>
      <c r="E277" s="25">
        <f>'РО ПП1'!E277+'РО ПП1'!F277+'РО ПП1'!G277</f>
        <v>0</v>
      </c>
      <c r="F277" s="25">
        <f>'РО ПП1'!H277</f>
        <v>0</v>
      </c>
    </row>
    <row r="278" spans="1:6" ht="21" customHeight="1" x14ac:dyDescent="0.3">
      <c r="A278" s="196"/>
      <c r="B278" s="195"/>
      <c r="C278" s="9" t="s">
        <v>19</v>
      </c>
      <c r="D278" s="25">
        <f t="shared" si="48"/>
        <v>0</v>
      </c>
      <c r="E278" s="25">
        <f>'РО ПП1'!E278+'РО ПП1'!F278+'РО ПП1'!G278</f>
        <v>0</v>
      </c>
      <c r="F278" s="25">
        <f>'РО ПП1'!H278</f>
        <v>0</v>
      </c>
    </row>
    <row r="279" spans="1:6" ht="21" customHeight="1" x14ac:dyDescent="0.3">
      <c r="A279" s="196" t="s">
        <v>672</v>
      </c>
      <c r="B279" s="193" t="s">
        <v>673</v>
      </c>
      <c r="C279" s="104" t="s">
        <v>66</v>
      </c>
      <c r="D279" s="25">
        <f>SUM(E279:F279)</f>
        <v>1050</v>
      </c>
      <c r="E279" s="25">
        <f>SUM(E280:E284)</f>
        <v>1050</v>
      </c>
      <c r="F279" s="25">
        <f>SUM(F280:F284)</f>
        <v>0</v>
      </c>
    </row>
    <row r="280" spans="1:6" ht="21" customHeight="1" x14ac:dyDescent="0.3">
      <c r="A280" s="196"/>
      <c r="B280" s="194"/>
      <c r="C280" s="104" t="s">
        <v>15</v>
      </c>
      <c r="D280" s="25">
        <f t="shared" ref="D280:D284" si="54">SUM(E280:F280)</f>
        <v>0</v>
      </c>
      <c r="E280" s="25">
        <f>'РО ПП1'!E280+'РО ПП1'!F280+'РО ПП1'!G280</f>
        <v>0</v>
      </c>
      <c r="F280" s="25">
        <f>'РО ПП1'!H280</f>
        <v>0</v>
      </c>
    </row>
    <row r="281" spans="1:6" ht="21" customHeight="1" x14ac:dyDescent="0.3">
      <c r="A281" s="196"/>
      <c r="B281" s="194"/>
      <c r="C281" s="104" t="s">
        <v>16</v>
      </c>
      <c r="D281" s="25">
        <f t="shared" si="54"/>
        <v>0</v>
      </c>
      <c r="E281" s="25">
        <f>'РО ПП1'!E281+'РО ПП1'!F281+'РО ПП1'!G281</f>
        <v>0</v>
      </c>
      <c r="F281" s="25">
        <f>'РО ПП1'!H281</f>
        <v>0</v>
      </c>
    </row>
    <row r="282" spans="1:6" ht="21" customHeight="1" x14ac:dyDescent="0.3">
      <c r="A282" s="196"/>
      <c r="B282" s="194"/>
      <c r="C282" s="104" t="s">
        <v>17</v>
      </c>
      <c r="D282" s="25">
        <f t="shared" si="54"/>
        <v>350</v>
      </c>
      <c r="E282" s="25">
        <f>'РО ПП1'!E282+'РО ПП1'!F282+'РО ПП1'!G282</f>
        <v>350</v>
      </c>
      <c r="F282" s="25">
        <f>'РО ПП1'!H282</f>
        <v>0</v>
      </c>
    </row>
    <row r="283" spans="1:6" ht="21" customHeight="1" x14ac:dyDescent="0.3">
      <c r="A283" s="196"/>
      <c r="B283" s="194"/>
      <c r="C283" s="104" t="s">
        <v>18</v>
      </c>
      <c r="D283" s="25">
        <f t="shared" si="54"/>
        <v>350</v>
      </c>
      <c r="E283" s="25">
        <f>'РО ПП1'!E283+'РО ПП1'!F283+'РО ПП1'!G283</f>
        <v>350</v>
      </c>
      <c r="F283" s="25">
        <f>'РО ПП1'!H283</f>
        <v>0</v>
      </c>
    </row>
    <row r="284" spans="1:6" ht="21" customHeight="1" x14ac:dyDescent="0.3">
      <c r="A284" s="196"/>
      <c r="B284" s="195"/>
      <c r="C284" s="104" t="s">
        <v>19</v>
      </c>
      <c r="D284" s="25">
        <f t="shared" si="54"/>
        <v>350</v>
      </c>
      <c r="E284" s="25">
        <f>'РО ПП1'!E284+'РО ПП1'!F284+'РО ПП1'!G284</f>
        <v>350</v>
      </c>
      <c r="F284" s="25">
        <f>'РО ПП1'!H284</f>
        <v>0</v>
      </c>
    </row>
    <row r="285" spans="1:6" ht="21" customHeight="1" x14ac:dyDescent="0.3">
      <c r="A285" s="78" t="s">
        <v>631</v>
      </c>
      <c r="B285" s="190" t="s">
        <v>621</v>
      </c>
      <c r="C285" s="191"/>
      <c r="D285" s="191"/>
      <c r="E285" s="191"/>
      <c r="F285" s="192"/>
    </row>
    <row r="286" spans="1:6" ht="21" customHeight="1" x14ac:dyDescent="0.3">
      <c r="A286" s="196" t="s">
        <v>632</v>
      </c>
      <c r="B286" s="197" t="s">
        <v>634</v>
      </c>
      <c r="C286" s="82" t="s">
        <v>66</v>
      </c>
      <c r="D286" s="25">
        <f>SUM(E286:F286)</f>
        <v>1350</v>
      </c>
      <c r="E286" s="25">
        <f>SUM(E287:E291)</f>
        <v>1350</v>
      </c>
      <c r="F286" s="25">
        <f>SUM(F287:F291)</f>
        <v>0</v>
      </c>
    </row>
    <row r="287" spans="1:6" ht="21" customHeight="1" x14ac:dyDescent="0.3">
      <c r="A287" s="196"/>
      <c r="B287" s="198"/>
      <c r="C287" s="82" t="s">
        <v>15</v>
      </c>
      <c r="D287" s="25">
        <f t="shared" ref="D287:D291" si="55">SUM(E287:F287)</f>
        <v>0</v>
      </c>
      <c r="E287" s="25">
        <f>E293</f>
        <v>0</v>
      </c>
      <c r="F287" s="25">
        <f>F293</f>
        <v>0</v>
      </c>
    </row>
    <row r="288" spans="1:6" ht="21" customHeight="1" x14ac:dyDescent="0.3">
      <c r="A288" s="196"/>
      <c r="B288" s="198"/>
      <c r="C288" s="82" t="s">
        <v>16</v>
      </c>
      <c r="D288" s="25">
        <f t="shared" si="55"/>
        <v>1350</v>
      </c>
      <c r="E288" s="25">
        <f t="shared" ref="E288:F288" si="56">E294</f>
        <v>1350</v>
      </c>
      <c r="F288" s="25">
        <f t="shared" si="56"/>
        <v>0</v>
      </c>
    </row>
    <row r="289" spans="1:12" ht="21" customHeight="1" x14ac:dyDescent="0.3">
      <c r="A289" s="196"/>
      <c r="B289" s="198"/>
      <c r="C289" s="82" t="s">
        <v>17</v>
      </c>
      <c r="D289" s="25">
        <f t="shared" si="55"/>
        <v>0</v>
      </c>
      <c r="E289" s="25">
        <f t="shared" ref="E289:F289" si="57">E295</f>
        <v>0</v>
      </c>
      <c r="F289" s="25">
        <f t="shared" si="57"/>
        <v>0</v>
      </c>
    </row>
    <row r="290" spans="1:12" ht="21" customHeight="1" x14ac:dyDescent="0.3">
      <c r="A290" s="196"/>
      <c r="B290" s="198"/>
      <c r="C290" s="82" t="s">
        <v>18</v>
      </c>
      <c r="D290" s="25">
        <f t="shared" si="55"/>
        <v>0</v>
      </c>
      <c r="E290" s="25">
        <f t="shared" ref="E290:F290" si="58">E296</f>
        <v>0</v>
      </c>
      <c r="F290" s="25">
        <f t="shared" si="58"/>
        <v>0</v>
      </c>
    </row>
    <row r="291" spans="1:12" ht="21" customHeight="1" x14ac:dyDescent="0.3">
      <c r="A291" s="196"/>
      <c r="B291" s="199"/>
      <c r="C291" s="82" t="s">
        <v>19</v>
      </c>
      <c r="D291" s="25">
        <f t="shared" si="55"/>
        <v>0</v>
      </c>
      <c r="E291" s="25">
        <f t="shared" ref="E291:F291" si="59">E297</f>
        <v>0</v>
      </c>
      <c r="F291" s="25">
        <f t="shared" si="59"/>
        <v>0</v>
      </c>
    </row>
    <row r="292" spans="1:12" ht="21" customHeight="1" x14ac:dyDescent="0.3">
      <c r="A292" s="196" t="s">
        <v>633</v>
      </c>
      <c r="B292" s="193" t="s">
        <v>635</v>
      </c>
      <c r="C292" s="82" t="s">
        <v>66</v>
      </c>
      <c r="D292" s="25">
        <f>SUM(E292:F292)</f>
        <v>1350</v>
      </c>
      <c r="E292" s="25">
        <f>SUM(E293:E297)</f>
        <v>1350</v>
      </c>
      <c r="F292" s="25">
        <f>SUM(F293:F297)</f>
        <v>0</v>
      </c>
    </row>
    <row r="293" spans="1:12" ht="21" customHeight="1" x14ac:dyDescent="0.3">
      <c r="A293" s="196"/>
      <c r="B293" s="194"/>
      <c r="C293" s="82" t="s">
        <v>15</v>
      </c>
      <c r="D293" s="25">
        <f t="shared" ref="D293:D297" si="60">SUM(E293:F293)</f>
        <v>0</v>
      </c>
      <c r="E293" s="25">
        <f>'РО ПП1'!E293+'РО ПП1'!F293+'РО ПП1'!G293</f>
        <v>0</v>
      </c>
      <c r="F293" s="25">
        <f>'РО ПП1'!H293</f>
        <v>0</v>
      </c>
    </row>
    <row r="294" spans="1:12" ht="21" customHeight="1" x14ac:dyDescent="0.3">
      <c r="A294" s="196"/>
      <c r="B294" s="194"/>
      <c r="C294" s="82" t="s">
        <v>16</v>
      </c>
      <c r="D294" s="25">
        <f t="shared" si="60"/>
        <v>1350</v>
      </c>
      <c r="E294" s="25">
        <f>'РО ПП1'!E294+'РО ПП1'!F294+'РО ПП1'!G294</f>
        <v>1350</v>
      </c>
      <c r="F294" s="25">
        <f>'РО ПП1'!H294</f>
        <v>0</v>
      </c>
    </row>
    <row r="295" spans="1:12" ht="21" customHeight="1" x14ac:dyDescent="0.3">
      <c r="A295" s="196"/>
      <c r="B295" s="194"/>
      <c r="C295" s="82" t="s">
        <v>17</v>
      </c>
      <c r="D295" s="25">
        <f t="shared" si="60"/>
        <v>0</v>
      </c>
      <c r="E295" s="25">
        <f>'РО ПП1'!E295+'РО ПП1'!F295+'РО ПП1'!G295</f>
        <v>0</v>
      </c>
      <c r="F295" s="25">
        <f>'РО ПП1'!H295</f>
        <v>0</v>
      </c>
    </row>
    <row r="296" spans="1:12" ht="21" customHeight="1" x14ac:dyDescent="0.3">
      <c r="A296" s="196"/>
      <c r="B296" s="194"/>
      <c r="C296" s="82" t="s">
        <v>18</v>
      </c>
      <c r="D296" s="25">
        <f t="shared" si="60"/>
        <v>0</v>
      </c>
      <c r="E296" s="25">
        <f>'РО ПП1'!E296+'РО ПП1'!F296+'РО ПП1'!G296</f>
        <v>0</v>
      </c>
      <c r="F296" s="25">
        <f>'РО ПП1'!H296</f>
        <v>0</v>
      </c>
    </row>
    <row r="297" spans="1:12" ht="21" customHeight="1" x14ac:dyDescent="0.3">
      <c r="A297" s="196"/>
      <c r="B297" s="195"/>
      <c r="C297" s="82" t="s">
        <v>19</v>
      </c>
      <c r="D297" s="25">
        <f t="shared" si="60"/>
        <v>0</v>
      </c>
      <c r="E297" s="25">
        <f>'РО ПП1'!E297+'РО ПП1'!F297+'РО ПП1'!G297</f>
        <v>0</v>
      </c>
      <c r="F297" s="25">
        <f>'РО ПП1'!H297</f>
        <v>0</v>
      </c>
    </row>
    <row r="298" spans="1:12" ht="21" customHeight="1" x14ac:dyDescent="0.3">
      <c r="A298" s="218"/>
      <c r="B298" s="193" t="s">
        <v>103</v>
      </c>
      <c r="C298" s="9" t="s">
        <v>66</v>
      </c>
      <c r="D298" s="25">
        <f>SUM(E298:F298)</f>
        <v>5128169.6442000009</v>
      </c>
      <c r="E298" s="25">
        <f>SUM(E299:E303)</f>
        <v>5128169.6442000009</v>
      </c>
      <c r="F298" s="25">
        <f>SUM(F299:F303)</f>
        <v>0</v>
      </c>
      <c r="I298" s="38"/>
      <c r="J298" s="217"/>
      <c r="K298" s="217"/>
      <c r="L298" s="217"/>
    </row>
    <row r="299" spans="1:12" ht="21" customHeight="1" x14ac:dyDescent="0.3">
      <c r="A299" s="218"/>
      <c r="B299" s="194"/>
      <c r="C299" s="1" t="s">
        <v>15</v>
      </c>
      <c r="D299" s="25">
        <f t="shared" si="48"/>
        <v>1024773.62</v>
      </c>
      <c r="E299" s="25">
        <f>E15+E22+E29+E36+E43+E49+E62+E81+E160+E191+E204+E223+E236+E249+E268+E287</f>
        <v>1024773.62</v>
      </c>
      <c r="F299" s="25">
        <f>F15+F22+F29+F36+F43+F62+F81+F160+F191+F204+F223+F236+F249+F268+F287</f>
        <v>0</v>
      </c>
      <c r="I299" s="38"/>
      <c r="J299" s="217"/>
      <c r="K299" s="217"/>
      <c r="L299" s="217"/>
    </row>
    <row r="300" spans="1:12" ht="21" customHeight="1" x14ac:dyDescent="0.3">
      <c r="A300" s="218"/>
      <c r="B300" s="194"/>
      <c r="C300" s="1" t="s">
        <v>16</v>
      </c>
      <c r="D300" s="25">
        <f t="shared" si="48"/>
        <v>1121059.3241999999</v>
      </c>
      <c r="E300" s="25">
        <f>E16+E23+E30+E37+E44+E50+E63+E82+E161+E192+E205+E224+E237+E250+E269+E288</f>
        <v>1121059.3241999999</v>
      </c>
      <c r="F300" s="25">
        <f>F16+F23+F30+F37+F44+F63+F82+F161+F192+F205+F224+F237+F250+F269+F288</f>
        <v>0</v>
      </c>
      <c r="I300" s="38"/>
      <c r="J300" s="217"/>
      <c r="K300" s="217"/>
      <c r="L300" s="217"/>
    </row>
    <row r="301" spans="1:12" ht="21" customHeight="1" x14ac:dyDescent="0.3">
      <c r="A301" s="218"/>
      <c r="B301" s="194"/>
      <c r="C301" s="1" t="s">
        <v>17</v>
      </c>
      <c r="D301" s="25">
        <f t="shared" si="48"/>
        <v>1007161.3000000002</v>
      </c>
      <c r="E301" s="25">
        <f>E17+E24+E31+E38+E45+E51+E64+E83+E162+E193+E206+E225+E238+E251+E270+E289</f>
        <v>1007161.3000000002</v>
      </c>
      <c r="F301" s="25">
        <f>F17+F24+F31+F38+F45+F64+F83+F162+F193+F206+F225+F238+F251+F270+F289</f>
        <v>0</v>
      </c>
      <c r="I301" s="38"/>
      <c r="J301" s="217"/>
      <c r="K301" s="217"/>
      <c r="L301" s="217"/>
    </row>
    <row r="302" spans="1:12" ht="21" customHeight="1" x14ac:dyDescent="0.3">
      <c r="A302" s="218"/>
      <c r="B302" s="194"/>
      <c r="C302" s="1" t="s">
        <v>18</v>
      </c>
      <c r="D302" s="25">
        <f t="shared" si="48"/>
        <v>987587.70000000019</v>
      </c>
      <c r="E302" s="25">
        <f>E18+E25+E32+E39+E46+E52+E65+E84+E163+E194+E207+E226+E239+E252+E271+E290</f>
        <v>987587.70000000019</v>
      </c>
      <c r="F302" s="25">
        <f>F18+F25+F32+F39+F46+F65+F84+F163+F194+F207+F226+F239+F252+F271+F290</f>
        <v>0</v>
      </c>
      <c r="I302" s="38"/>
      <c r="J302" s="217"/>
      <c r="K302" s="217"/>
      <c r="L302" s="217"/>
    </row>
    <row r="303" spans="1:12" ht="21" customHeight="1" x14ac:dyDescent="0.3">
      <c r="A303" s="218"/>
      <c r="B303" s="195"/>
      <c r="C303" s="1" t="s">
        <v>19</v>
      </c>
      <c r="D303" s="25">
        <f t="shared" si="48"/>
        <v>987587.70000000019</v>
      </c>
      <c r="E303" s="25">
        <f>E19+E26+E33+E40+E47+E53+E66+E85+E164+E195+E208+E227+E240+E253+E272+E291</f>
        <v>987587.70000000019</v>
      </c>
      <c r="F303" s="25">
        <f>F19+F26+F33+F40+F47+F66+F85+F164+F195+F208+F227+F240+F253+F272+F291</f>
        <v>0</v>
      </c>
      <c r="I303" s="38"/>
      <c r="J303" s="217"/>
      <c r="K303" s="217"/>
      <c r="L303" s="217"/>
    </row>
    <row r="304" spans="1:12" ht="30" customHeight="1" x14ac:dyDescent="0.3">
      <c r="A304" s="20">
        <v>2</v>
      </c>
      <c r="B304" s="153" t="s">
        <v>104</v>
      </c>
      <c r="C304" s="153"/>
      <c r="D304" s="153"/>
      <c r="E304" s="153"/>
      <c r="F304" s="153"/>
    </row>
    <row r="305" spans="1:6" ht="30" customHeight="1" x14ac:dyDescent="0.3">
      <c r="A305" s="20" t="s">
        <v>71</v>
      </c>
      <c r="B305" s="153" t="s">
        <v>105</v>
      </c>
      <c r="C305" s="153"/>
      <c r="D305" s="153"/>
      <c r="E305" s="153"/>
      <c r="F305" s="153"/>
    </row>
    <row r="306" spans="1:6" ht="21" customHeight="1" x14ac:dyDescent="0.3">
      <c r="A306" s="170" t="s">
        <v>144</v>
      </c>
      <c r="B306" s="173" t="s">
        <v>158</v>
      </c>
      <c r="C306" s="1" t="s">
        <v>66</v>
      </c>
      <c r="D306" s="25">
        <f>SUM(E306:F306)</f>
        <v>10214.6</v>
      </c>
      <c r="E306" s="25">
        <f>SUM(E307:E311)</f>
        <v>10214.6</v>
      </c>
      <c r="F306" s="25">
        <f>SUM(F307:F311)</f>
        <v>0</v>
      </c>
    </row>
    <row r="307" spans="1:6" ht="21" customHeight="1" x14ac:dyDescent="0.3">
      <c r="A307" s="170"/>
      <c r="B307" s="174"/>
      <c r="C307" s="1" t="s">
        <v>15</v>
      </c>
      <c r="D307" s="25">
        <f t="shared" ref="D307:D311" si="61">SUM(E307:F307)</f>
        <v>10214.6</v>
      </c>
      <c r="E307" s="25">
        <f>'РО ПП2'!E14+'РО ПП2'!F14+'РО ПП2'!G14</f>
        <v>10214.6</v>
      </c>
      <c r="F307" s="25">
        <f>'РО ПП2'!H14</f>
        <v>0</v>
      </c>
    </row>
    <row r="308" spans="1:6" ht="21" customHeight="1" x14ac:dyDescent="0.3">
      <c r="A308" s="170"/>
      <c r="B308" s="174"/>
      <c r="C308" s="1" t="s">
        <v>16</v>
      </c>
      <c r="D308" s="25">
        <f t="shared" si="61"/>
        <v>0</v>
      </c>
      <c r="E308" s="25">
        <f>'РО ПП2'!E15+'РО ПП2'!F15+'РО ПП2'!G15</f>
        <v>0</v>
      </c>
      <c r="F308" s="25">
        <f>'РО ПП2'!H15</f>
        <v>0</v>
      </c>
    </row>
    <row r="309" spans="1:6" ht="21" customHeight="1" x14ac:dyDescent="0.3">
      <c r="A309" s="170"/>
      <c r="B309" s="174"/>
      <c r="C309" s="1" t="s">
        <v>17</v>
      </c>
      <c r="D309" s="25">
        <f t="shared" si="61"/>
        <v>0</v>
      </c>
      <c r="E309" s="25">
        <f>'РО ПП2'!E16+'РО ПП2'!F16+'РО ПП2'!G16</f>
        <v>0</v>
      </c>
      <c r="F309" s="25">
        <f>'РО ПП2'!H16</f>
        <v>0</v>
      </c>
    </row>
    <row r="310" spans="1:6" ht="21" customHeight="1" x14ac:dyDescent="0.3">
      <c r="A310" s="170"/>
      <c r="B310" s="174"/>
      <c r="C310" s="1" t="s">
        <v>18</v>
      </c>
      <c r="D310" s="25">
        <f t="shared" si="61"/>
        <v>0</v>
      </c>
      <c r="E310" s="25">
        <f>'РО ПП2'!E17+'РО ПП2'!F17+'РО ПП2'!G17</f>
        <v>0</v>
      </c>
      <c r="F310" s="25">
        <f>'РО ПП2'!H17</f>
        <v>0</v>
      </c>
    </row>
    <row r="311" spans="1:6" ht="21" customHeight="1" x14ac:dyDescent="0.3">
      <c r="A311" s="170"/>
      <c r="B311" s="175"/>
      <c r="C311" s="1" t="s">
        <v>19</v>
      </c>
      <c r="D311" s="25">
        <f t="shared" si="61"/>
        <v>0</v>
      </c>
      <c r="E311" s="25">
        <f>'РО ПП2'!E18+'РО ПП2'!F18+'РО ПП2'!G18</f>
        <v>0</v>
      </c>
      <c r="F311" s="25">
        <f>'РО ПП2'!H18</f>
        <v>0</v>
      </c>
    </row>
    <row r="312" spans="1:6" ht="30" customHeight="1" x14ac:dyDescent="0.3">
      <c r="A312" s="11" t="s">
        <v>145</v>
      </c>
      <c r="B312" s="153" t="s">
        <v>106</v>
      </c>
      <c r="C312" s="153"/>
      <c r="D312" s="153"/>
      <c r="E312" s="153"/>
      <c r="F312" s="153"/>
    </row>
    <row r="313" spans="1:6" ht="21" customHeight="1" x14ac:dyDescent="0.3">
      <c r="A313" s="170" t="s">
        <v>146</v>
      </c>
      <c r="B313" s="173" t="s">
        <v>159</v>
      </c>
      <c r="C313" s="1" t="s">
        <v>66</v>
      </c>
      <c r="D313" s="25">
        <f>SUM(E313:F313)</f>
        <v>2821</v>
      </c>
      <c r="E313" s="25">
        <f>SUM(E314:E318)</f>
        <v>2821</v>
      </c>
      <c r="F313" s="25">
        <f>SUM(F314:F318)</f>
        <v>0</v>
      </c>
    </row>
    <row r="314" spans="1:6" ht="21" customHeight="1" x14ac:dyDescent="0.3">
      <c r="A314" s="170"/>
      <c r="B314" s="174"/>
      <c r="C314" s="1" t="s">
        <v>15</v>
      </c>
      <c r="D314" s="25">
        <f t="shared" ref="D314:D318" si="62">SUM(E314:F314)</f>
        <v>2821</v>
      </c>
      <c r="E314" s="3">
        <f>'РО ПП2'!E21+'РО ПП2'!F21+'РО ПП2'!G21</f>
        <v>2821</v>
      </c>
      <c r="F314" s="25">
        <f>'РО ПП2'!H21</f>
        <v>0</v>
      </c>
    </row>
    <row r="315" spans="1:6" ht="21" customHeight="1" x14ac:dyDescent="0.3">
      <c r="A315" s="170"/>
      <c r="B315" s="174"/>
      <c r="C315" s="1" t="s">
        <v>16</v>
      </c>
      <c r="D315" s="25">
        <f t="shared" si="62"/>
        <v>0</v>
      </c>
      <c r="E315" s="3">
        <f>'РО ПП2'!E22+'РО ПП2'!F22+'РО ПП2'!G22</f>
        <v>0</v>
      </c>
      <c r="F315" s="25">
        <f>'РО ПП2'!H22</f>
        <v>0</v>
      </c>
    </row>
    <row r="316" spans="1:6" ht="21" customHeight="1" x14ac:dyDescent="0.3">
      <c r="A316" s="170"/>
      <c r="B316" s="174"/>
      <c r="C316" s="1" t="s">
        <v>17</v>
      </c>
      <c r="D316" s="25">
        <f t="shared" si="62"/>
        <v>0</v>
      </c>
      <c r="E316" s="3">
        <f>'РО ПП2'!E23+'РО ПП2'!F23+'РО ПП2'!G23</f>
        <v>0</v>
      </c>
      <c r="F316" s="25">
        <f>'РО ПП2'!H23</f>
        <v>0</v>
      </c>
    </row>
    <row r="317" spans="1:6" ht="21" customHeight="1" x14ac:dyDescent="0.3">
      <c r="A317" s="170"/>
      <c r="B317" s="174"/>
      <c r="C317" s="1" t="s">
        <v>18</v>
      </c>
      <c r="D317" s="25">
        <f t="shared" si="62"/>
        <v>0</v>
      </c>
      <c r="E317" s="3">
        <f>'РО ПП2'!E24+'РО ПП2'!F24+'РО ПП2'!G24</f>
        <v>0</v>
      </c>
      <c r="F317" s="25">
        <f>'РО ПП2'!H24</f>
        <v>0</v>
      </c>
    </row>
    <row r="318" spans="1:6" ht="21" customHeight="1" x14ac:dyDescent="0.3">
      <c r="A318" s="170"/>
      <c r="B318" s="175"/>
      <c r="C318" s="1" t="s">
        <v>19</v>
      </c>
      <c r="D318" s="25">
        <f t="shared" si="62"/>
        <v>0</v>
      </c>
      <c r="E318" s="3">
        <f>'РО ПП2'!E25+'РО ПП2'!F25+'РО ПП2'!G25</f>
        <v>0</v>
      </c>
      <c r="F318" s="25">
        <f>'РО ПП2'!H25</f>
        <v>0</v>
      </c>
    </row>
    <row r="319" spans="1:6" ht="30" customHeight="1" x14ac:dyDescent="0.3">
      <c r="A319" s="11" t="s">
        <v>147</v>
      </c>
      <c r="B319" s="153" t="s">
        <v>107</v>
      </c>
      <c r="C319" s="153"/>
      <c r="D319" s="153"/>
      <c r="E319" s="153"/>
      <c r="F319" s="153"/>
    </row>
    <row r="320" spans="1:6" ht="21" customHeight="1" x14ac:dyDescent="0.3">
      <c r="A320" s="170" t="s">
        <v>148</v>
      </c>
      <c r="B320" s="171" t="s">
        <v>160</v>
      </c>
      <c r="C320" s="1" t="s">
        <v>66</v>
      </c>
      <c r="D320" s="25">
        <f>SUM(E320:F320)</f>
        <v>11863.5</v>
      </c>
      <c r="E320" s="25">
        <f>SUM(E321:E325)</f>
        <v>11863.5</v>
      </c>
      <c r="F320" s="25">
        <f>SUM(F321:F325)</f>
        <v>0</v>
      </c>
    </row>
    <row r="321" spans="1:6" ht="21" customHeight="1" x14ac:dyDescent="0.3">
      <c r="A321" s="170"/>
      <c r="B321" s="162"/>
      <c r="C321" s="1" t="s">
        <v>15</v>
      </c>
      <c r="D321" s="25">
        <f t="shared" ref="D321:D325" si="63">SUM(E321:F321)</f>
        <v>11863.5</v>
      </c>
      <c r="E321" s="25">
        <f>'РО ПП2'!E28+'РО ПП2'!F28+'РО ПП2'!G28</f>
        <v>11863.5</v>
      </c>
      <c r="F321" s="25">
        <f>'РО ПП2'!H28</f>
        <v>0</v>
      </c>
    </row>
    <row r="322" spans="1:6" ht="21" customHeight="1" x14ac:dyDescent="0.3">
      <c r="A322" s="170"/>
      <c r="B322" s="162"/>
      <c r="C322" s="1" t="s">
        <v>16</v>
      </c>
      <c r="D322" s="25">
        <f t="shared" si="63"/>
        <v>0</v>
      </c>
      <c r="E322" s="25">
        <f>'РО ПП2'!E29+'РО ПП2'!F29+'РО ПП2'!G29</f>
        <v>0</v>
      </c>
      <c r="F322" s="25">
        <f>'РО ПП2'!H29</f>
        <v>0</v>
      </c>
    </row>
    <row r="323" spans="1:6" ht="21" customHeight="1" x14ac:dyDescent="0.3">
      <c r="A323" s="170"/>
      <c r="B323" s="162"/>
      <c r="C323" s="1" t="s">
        <v>17</v>
      </c>
      <c r="D323" s="25">
        <f t="shared" si="63"/>
        <v>0</v>
      </c>
      <c r="E323" s="25">
        <f>'РО ПП2'!E30+'РО ПП2'!F30+'РО ПП2'!G30</f>
        <v>0</v>
      </c>
      <c r="F323" s="25">
        <f>'РО ПП2'!H30</f>
        <v>0</v>
      </c>
    </row>
    <row r="324" spans="1:6" ht="21" customHeight="1" x14ac:dyDescent="0.3">
      <c r="A324" s="170"/>
      <c r="B324" s="162"/>
      <c r="C324" s="1" t="s">
        <v>18</v>
      </c>
      <c r="D324" s="25">
        <f t="shared" si="63"/>
        <v>0</v>
      </c>
      <c r="E324" s="25">
        <f>'РО ПП2'!E31+'РО ПП2'!F31+'РО ПП2'!G31</f>
        <v>0</v>
      </c>
      <c r="F324" s="25">
        <f>'РО ПП2'!H31</f>
        <v>0</v>
      </c>
    </row>
    <row r="325" spans="1:6" ht="21" customHeight="1" x14ac:dyDescent="0.3">
      <c r="A325" s="170"/>
      <c r="B325" s="163"/>
      <c r="C325" s="1" t="s">
        <v>19</v>
      </c>
      <c r="D325" s="25">
        <f t="shared" si="63"/>
        <v>0</v>
      </c>
      <c r="E325" s="25">
        <f>'РО ПП2'!E32+'РО ПП2'!F32+'РО ПП2'!G32</f>
        <v>0</v>
      </c>
      <c r="F325" s="25">
        <f>'РО ПП2'!H32</f>
        <v>0</v>
      </c>
    </row>
    <row r="326" spans="1:6" ht="30" customHeight="1" x14ac:dyDescent="0.3">
      <c r="A326" s="11" t="s">
        <v>163</v>
      </c>
      <c r="B326" s="153" t="s">
        <v>108</v>
      </c>
      <c r="C326" s="153"/>
      <c r="D326" s="153"/>
      <c r="E326" s="153"/>
      <c r="F326" s="153"/>
    </row>
    <row r="327" spans="1:6" ht="21" customHeight="1" x14ac:dyDescent="0.3">
      <c r="A327" s="170" t="s">
        <v>164</v>
      </c>
      <c r="B327" s="173" t="s">
        <v>161</v>
      </c>
      <c r="C327" s="1" t="s">
        <v>66</v>
      </c>
      <c r="D327" s="25">
        <f>SUM(E327:F327)</f>
        <v>1350</v>
      </c>
      <c r="E327" s="25">
        <f>SUM(E328:E332)</f>
        <v>1350</v>
      </c>
      <c r="F327" s="25">
        <f>SUM(F328:F332)</f>
        <v>0</v>
      </c>
    </row>
    <row r="328" spans="1:6" ht="21" customHeight="1" x14ac:dyDescent="0.3">
      <c r="A328" s="170"/>
      <c r="B328" s="174"/>
      <c r="C328" s="1" t="s">
        <v>15</v>
      </c>
      <c r="D328" s="25">
        <f t="shared" ref="D328:D332" si="64">SUM(E328:F328)</f>
        <v>1350</v>
      </c>
      <c r="E328" s="25">
        <f>'РО ПП2'!E35+'РО ПП2'!F35+'РО ПП2'!G35</f>
        <v>1350</v>
      </c>
      <c r="F328" s="25">
        <f>'РО ПП2'!H35</f>
        <v>0</v>
      </c>
    </row>
    <row r="329" spans="1:6" ht="21" customHeight="1" x14ac:dyDescent="0.3">
      <c r="A329" s="170"/>
      <c r="B329" s="174"/>
      <c r="C329" s="1" t="s">
        <v>16</v>
      </c>
      <c r="D329" s="25">
        <f t="shared" si="64"/>
        <v>0</v>
      </c>
      <c r="E329" s="25">
        <f>'РО ПП2'!E36+'РО ПП2'!F36+'РО ПП2'!G36</f>
        <v>0</v>
      </c>
      <c r="F329" s="25">
        <f>'РО ПП2'!H36</f>
        <v>0</v>
      </c>
    </row>
    <row r="330" spans="1:6" ht="21" customHeight="1" x14ac:dyDescent="0.3">
      <c r="A330" s="170"/>
      <c r="B330" s="174"/>
      <c r="C330" s="1" t="s">
        <v>17</v>
      </c>
      <c r="D330" s="25">
        <f t="shared" si="64"/>
        <v>0</v>
      </c>
      <c r="E330" s="25">
        <f>'РО ПП2'!E37+'РО ПП2'!F37+'РО ПП2'!G37</f>
        <v>0</v>
      </c>
      <c r="F330" s="25">
        <f>'РО ПП2'!H37</f>
        <v>0</v>
      </c>
    </row>
    <row r="331" spans="1:6" ht="21" customHeight="1" x14ac:dyDescent="0.3">
      <c r="A331" s="170"/>
      <c r="B331" s="174"/>
      <c r="C331" s="1" t="s">
        <v>18</v>
      </c>
      <c r="D331" s="25">
        <f t="shared" si="64"/>
        <v>0</v>
      </c>
      <c r="E331" s="25">
        <f>'РО ПП2'!E38+'РО ПП2'!F38+'РО ПП2'!G38</f>
        <v>0</v>
      </c>
      <c r="F331" s="25">
        <f>'РО ПП2'!H38</f>
        <v>0</v>
      </c>
    </row>
    <row r="332" spans="1:6" ht="21" customHeight="1" x14ac:dyDescent="0.3">
      <c r="A332" s="170"/>
      <c r="B332" s="175"/>
      <c r="C332" s="1" t="s">
        <v>19</v>
      </c>
      <c r="D332" s="25">
        <f t="shared" si="64"/>
        <v>0</v>
      </c>
      <c r="E332" s="25">
        <f>'РО ПП2'!E39+'РО ПП2'!F39+'РО ПП2'!G39</f>
        <v>0</v>
      </c>
      <c r="F332" s="25">
        <f>'РО ПП2'!H39</f>
        <v>0</v>
      </c>
    </row>
    <row r="333" spans="1:6" ht="30" customHeight="1" x14ac:dyDescent="0.3">
      <c r="A333" s="11" t="s">
        <v>165</v>
      </c>
      <c r="B333" s="153" t="s">
        <v>109</v>
      </c>
      <c r="C333" s="153"/>
      <c r="D333" s="153"/>
      <c r="E333" s="153"/>
      <c r="F333" s="153"/>
    </row>
    <row r="334" spans="1:6" ht="21" customHeight="1" x14ac:dyDescent="0.3">
      <c r="A334" s="170" t="s">
        <v>166</v>
      </c>
      <c r="B334" s="171" t="s">
        <v>162</v>
      </c>
      <c r="C334" s="1" t="s">
        <v>66</v>
      </c>
      <c r="D334" s="25">
        <f>SUM(E334:F334)</f>
        <v>4000</v>
      </c>
      <c r="E334" s="25">
        <f>SUM(E335:E339)</f>
        <v>4000</v>
      </c>
      <c r="F334" s="25">
        <f>SUM(F335:F339)</f>
        <v>0</v>
      </c>
    </row>
    <row r="335" spans="1:6" ht="21" customHeight="1" x14ac:dyDescent="0.3">
      <c r="A335" s="170"/>
      <c r="B335" s="162"/>
      <c r="C335" s="1" t="s">
        <v>15</v>
      </c>
      <c r="D335" s="25">
        <f t="shared" ref="D335:D339" si="65">SUM(E335:F335)</f>
        <v>4000</v>
      </c>
      <c r="E335" s="25">
        <f>'РО ПП2'!E42+'РО ПП2'!F42+'РО ПП2'!G42</f>
        <v>4000</v>
      </c>
      <c r="F335" s="25">
        <f>'РО ПП2'!H42</f>
        <v>0</v>
      </c>
    </row>
    <row r="336" spans="1:6" ht="21" customHeight="1" x14ac:dyDescent="0.3">
      <c r="A336" s="170"/>
      <c r="B336" s="162"/>
      <c r="C336" s="1" t="s">
        <v>16</v>
      </c>
      <c r="D336" s="25">
        <f t="shared" si="65"/>
        <v>0</v>
      </c>
      <c r="E336" s="25">
        <f>'РО ПП2'!E43+'РО ПП2'!F43+'РО ПП2'!G43</f>
        <v>0</v>
      </c>
      <c r="F336" s="25">
        <f>'РО ПП2'!H43</f>
        <v>0</v>
      </c>
    </row>
    <row r="337" spans="1:6" ht="21" customHeight="1" x14ac:dyDescent="0.3">
      <c r="A337" s="170"/>
      <c r="B337" s="162"/>
      <c r="C337" s="1" t="s">
        <v>17</v>
      </c>
      <c r="D337" s="25">
        <f t="shared" si="65"/>
        <v>0</v>
      </c>
      <c r="E337" s="25">
        <f>'РО ПП2'!E44+'РО ПП2'!F44+'РО ПП2'!G44</f>
        <v>0</v>
      </c>
      <c r="F337" s="25">
        <f>'РО ПП2'!H44</f>
        <v>0</v>
      </c>
    </row>
    <row r="338" spans="1:6" ht="21" customHeight="1" x14ac:dyDescent="0.3">
      <c r="A338" s="170"/>
      <c r="B338" s="162"/>
      <c r="C338" s="1" t="s">
        <v>18</v>
      </c>
      <c r="D338" s="25">
        <f t="shared" si="65"/>
        <v>0</v>
      </c>
      <c r="E338" s="25">
        <f>'РО ПП2'!E45+'РО ПП2'!F45+'РО ПП2'!G45</f>
        <v>0</v>
      </c>
      <c r="F338" s="25">
        <f>'РО ПП2'!H45</f>
        <v>0</v>
      </c>
    </row>
    <row r="339" spans="1:6" ht="21" customHeight="1" x14ac:dyDescent="0.3">
      <c r="A339" s="170"/>
      <c r="B339" s="163"/>
      <c r="C339" s="1" t="s">
        <v>19</v>
      </c>
      <c r="D339" s="25">
        <f t="shared" si="65"/>
        <v>0</v>
      </c>
      <c r="E339" s="25">
        <f>'РО ПП2'!E46+'РО ПП2'!F46+'РО ПП2'!G46</f>
        <v>0</v>
      </c>
      <c r="F339" s="25">
        <f>'РО ПП2'!H46</f>
        <v>0</v>
      </c>
    </row>
    <row r="340" spans="1:6" ht="37.5" customHeight="1" x14ac:dyDescent="0.3">
      <c r="A340" s="16" t="s">
        <v>167</v>
      </c>
      <c r="B340" s="207" t="s">
        <v>378</v>
      </c>
      <c r="C340" s="208"/>
      <c r="D340" s="208"/>
      <c r="E340" s="208"/>
      <c r="F340" s="209"/>
    </row>
    <row r="341" spans="1:6" ht="21" customHeight="1" x14ac:dyDescent="0.3">
      <c r="A341" s="183" t="s">
        <v>168</v>
      </c>
      <c r="B341" s="171" t="s">
        <v>590</v>
      </c>
      <c r="C341" s="17" t="s">
        <v>66</v>
      </c>
      <c r="D341" s="25">
        <f>SUM(E341:F341)</f>
        <v>64766.899999999994</v>
      </c>
      <c r="E341" s="25">
        <f>SUM(E342:E346)</f>
        <v>64766.899999999994</v>
      </c>
      <c r="F341" s="25">
        <f>SUM(F342:F346)</f>
        <v>0</v>
      </c>
    </row>
    <row r="342" spans="1:6" ht="21" customHeight="1" x14ac:dyDescent="0.3">
      <c r="A342" s="184"/>
      <c r="B342" s="162"/>
      <c r="C342" s="17" t="s">
        <v>15</v>
      </c>
      <c r="D342" s="25">
        <f t="shared" ref="D342:D346" si="66">SUM(E342:F342)</f>
        <v>0</v>
      </c>
      <c r="E342" s="25">
        <f>E348+E354+E360+E366+E372</f>
        <v>0</v>
      </c>
      <c r="F342" s="25">
        <f>F348+F354+F360+F366+F372</f>
        <v>0</v>
      </c>
    </row>
    <row r="343" spans="1:6" ht="21" customHeight="1" x14ac:dyDescent="0.3">
      <c r="A343" s="184"/>
      <c r="B343" s="162"/>
      <c r="C343" s="17" t="s">
        <v>16</v>
      </c>
      <c r="D343" s="25">
        <f t="shared" si="66"/>
        <v>23030.2</v>
      </c>
      <c r="E343" s="25">
        <f t="shared" ref="E343:F346" si="67">E349+E355+E361+E367+E373</f>
        <v>23030.2</v>
      </c>
      <c r="F343" s="25">
        <f t="shared" si="67"/>
        <v>0</v>
      </c>
    </row>
    <row r="344" spans="1:6" ht="21" customHeight="1" x14ac:dyDescent="0.3">
      <c r="A344" s="184"/>
      <c r="B344" s="162"/>
      <c r="C344" s="17" t="s">
        <v>17</v>
      </c>
      <c r="D344" s="25">
        <f t="shared" si="66"/>
        <v>17171.2</v>
      </c>
      <c r="E344" s="25">
        <f t="shared" si="67"/>
        <v>17171.2</v>
      </c>
      <c r="F344" s="25">
        <f t="shared" si="67"/>
        <v>0</v>
      </c>
    </row>
    <row r="345" spans="1:6" ht="21" customHeight="1" x14ac:dyDescent="0.3">
      <c r="A345" s="184"/>
      <c r="B345" s="162"/>
      <c r="C345" s="17" t="s">
        <v>18</v>
      </c>
      <c r="D345" s="25">
        <f t="shared" si="66"/>
        <v>11342.3</v>
      </c>
      <c r="E345" s="25">
        <f t="shared" si="67"/>
        <v>11342.3</v>
      </c>
      <c r="F345" s="25">
        <f t="shared" si="67"/>
        <v>0</v>
      </c>
    </row>
    <row r="346" spans="1:6" ht="21" customHeight="1" x14ac:dyDescent="0.3">
      <c r="A346" s="185"/>
      <c r="B346" s="163"/>
      <c r="C346" s="17" t="s">
        <v>19</v>
      </c>
      <c r="D346" s="25">
        <f t="shared" si="66"/>
        <v>13223.2</v>
      </c>
      <c r="E346" s="25">
        <f t="shared" si="67"/>
        <v>13223.2</v>
      </c>
      <c r="F346" s="25">
        <f t="shared" si="67"/>
        <v>0</v>
      </c>
    </row>
    <row r="347" spans="1:6" ht="21" customHeight="1" x14ac:dyDescent="0.3">
      <c r="A347" s="183" t="s">
        <v>110</v>
      </c>
      <c r="B347" s="173" t="str">
        <f>'РО ПП2'!$B$54</f>
        <v>Мероприятие 1. 
Капитальный ремонт инфраструктуры образовательных учреждений Томского района</v>
      </c>
      <c r="C347" s="17" t="s">
        <v>66</v>
      </c>
      <c r="D347" s="25">
        <f>SUM(E347:F347)</f>
        <v>18520.2</v>
      </c>
      <c r="E347" s="25">
        <f>SUM(E348:E352)</f>
        <v>18520.2</v>
      </c>
      <c r="F347" s="25">
        <f>SUM(F348:F352)</f>
        <v>0</v>
      </c>
    </row>
    <row r="348" spans="1:6" ht="21" customHeight="1" x14ac:dyDescent="0.3">
      <c r="A348" s="184"/>
      <c r="B348" s="174"/>
      <c r="C348" s="17" t="s">
        <v>15</v>
      </c>
      <c r="D348" s="25">
        <f t="shared" ref="D348:D352" si="68">SUM(E348:F348)</f>
        <v>0</v>
      </c>
      <c r="E348" s="25">
        <f>'РО ПП2'!E55+'РО ПП2'!F55+'РО ПП2'!G55</f>
        <v>0</v>
      </c>
      <c r="F348" s="25">
        <f>'РО ПП2'!H55</f>
        <v>0</v>
      </c>
    </row>
    <row r="349" spans="1:6" ht="21" customHeight="1" x14ac:dyDescent="0.3">
      <c r="A349" s="184"/>
      <c r="B349" s="174"/>
      <c r="C349" s="17" t="s">
        <v>16</v>
      </c>
      <c r="D349" s="25">
        <f t="shared" si="68"/>
        <v>18520.2</v>
      </c>
      <c r="E349" s="25">
        <f>'РО ПП2'!E56+'РО ПП2'!F56+'РО ПП2'!G56</f>
        <v>18520.2</v>
      </c>
      <c r="F349" s="25">
        <f>'РО ПП2'!H56</f>
        <v>0</v>
      </c>
    </row>
    <row r="350" spans="1:6" ht="21" customHeight="1" x14ac:dyDescent="0.3">
      <c r="A350" s="184"/>
      <c r="B350" s="174"/>
      <c r="C350" s="17" t="s">
        <v>17</v>
      </c>
      <c r="D350" s="25">
        <f t="shared" si="68"/>
        <v>0</v>
      </c>
      <c r="E350" s="25">
        <f>'РО ПП2'!E57+'РО ПП2'!F57+'РО ПП2'!G57</f>
        <v>0</v>
      </c>
      <c r="F350" s="25">
        <f>'РО ПП2'!H57</f>
        <v>0</v>
      </c>
    </row>
    <row r="351" spans="1:6" ht="21" customHeight="1" x14ac:dyDescent="0.3">
      <c r="A351" s="184"/>
      <c r="B351" s="174"/>
      <c r="C351" s="17" t="s">
        <v>18</v>
      </c>
      <c r="D351" s="25">
        <f t="shared" si="68"/>
        <v>0</v>
      </c>
      <c r="E351" s="25">
        <f>'РО ПП2'!E58+'РО ПП2'!F58+'РО ПП2'!G58</f>
        <v>0</v>
      </c>
      <c r="F351" s="25">
        <f>'РО ПП2'!H58</f>
        <v>0</v>
      </c>
    </row>
    <row r="352" spans="1:6" ht="21" customHeight="1" x14ac:dyDescent="0.3">
      <c r="A352" s="185"/>
      <c r="B352" s="175"/>
      <c r="C352" s="17" t="s">
        <v>19</v>
      </c>
      <c r="D352" s="25">
        <f t="shared" si="68"/>
        <v>0</v>
      </c>
      <c r="E352" s="25">
        <f>'РО ПП2'!E59+'РО ПП2'!F59+'РО ПП2'!G59</f>
        <v>0</v>
      </c>
      <c r="F352" s="25">
        <f>'РО ПП2'!H59</f>
        <v>0</v>
      </c>
    </row>
    <row r="353" spans="1:6" ht="21" customHeight="1" x14ac:dyDescent="0.3">
      <c r="A353" s="183" t="s">
        <v>110</v>
      </c>
      <c r="B353" s="173" t="str">
        <f>'РО ПП2'!$B$60</f>
        <v>Мероприятие 2. 
Капитальный и текущий ремонт инфраструктуры образовательных учреждений Томского района</v>
      </c>
      <c r="C353" s="114" t="s">
        <v>66</v>
      </c>
      <c r="D353" s="25">
        <f>SUM(E353:F353)</f>
        <v>21786.7</v>
      </c>
      <c r="E353" s="25">
        <f>SUM(E354:E358)</f>
        <v>21786.7</v>
      </c>
      <c r="F353" s="25">
        <f>SUM(F354:F358)</f>
        <v>0</v>
      </c>
    </row>
    <row r="354" spans="1:6" ht="21" customHeight="1" x14ac:dyDescent="0.3">
      <c r="A354" s="184"/>
      <c r="B354" s="174"/>
      <c r="C354" s="114" t="s">
        <v>15</v>
      </c>
      <c r="D354" s="25">
        <f t="shared" ref="D354:D358" si="69">SUM(E354:F354)</f>
        <v>0</v>
      </c>
      <c r="E354" s="25">
        <f>'РО ПП2'!E61+'РО ПП2'!F61+'РО ПП2'!G61</f>
        <v>0</v>
      </c>
      <c r="F354" s="25">
        <f>'РО ПП2'!H61</f>
        <v>0</v>
      </c>
    </row>
    <row r="355" spans="1:6" ht="21" customHeight="1" x14ac:dyDescent="0.3">
      <c r="A355" s="184"/>
      <c r="B355" s="174"/>
      <c r="C355" s="114" t="s">
        <v>16</v>
      </c>
      <c r="D355" s="25">
        <f t="shared" si="69"/>
        <v>0</v>
      </c>
      <c r="E355" s="25">
        <f>'РО ПП2'!E62+'РО ПП2'!F62+'РО ПП2'!G62</f>
        <v>0</v>
      </c>
      <c r="F355" s="25">
        <f>'РО ПП2'!H62</f>
        <v>0</v>
      </c>
    </row>
    <row r="356" spans="1:6" ht="21" customHeight="1" x14ac:dyDescent="0.3">
      <c r="A356" s="184"/>
      <c r="B356" s="174"/>
      <c r="C356" s="114" t="s">
        <v>17</v>
      </c>
      <c r="D356" s="25">
        <f t="shared" si="69"/>
        <v>10521.2</v>
      </c>
      <c r="E356" s="25">
        <f>'РО ПП2'!E63+'РО ПП2'!F63+'РО ПП2'!G63</f>
        <v>10521.2</v>
      </c>
      <c r="F356" s="25">
        <f>'РО ПП2'!H63</f>
        <v>0</v>
      </c>
    </row>
    <row r="357" spans="1:6" ht="21" customHeight="1" x14ac:dyDescent="0.3">
      <c r="A357" s="184"/>
      <c r="B357" s="174"/>
      <c r="C357" s="114" t="s">
        <v>18</v>
      </c>
      <c r="D357" s="25">
        <f t="shared" si="69"/>
        <v>4692.3</v>
      </c>
      <c r="E357" s="25">
        <f>'РО ПП2'!E64+'РО ПП2'!F64+'РО ПП2'!G64</f>
        <v>4692.3</v>
      </c>
      <c r="F357" s="25">
        <f>'РО ПП2'!H64</f>
        <v>0</v>
      </c>
    </row>
    <row r="358" spans="1:6" ht="21" customHeight="1" x14ac:dyDescent="0.3">
      <c r="A358" s="185"/>
      <c r="B358" s="175"/>
      <c r="C358" s="114" t="s">
        <v>19</v>
      </c>
      <c r="D358" s="25">
        <f t="shared" si="69"/>
        <v>6573.2</v>
      </c>
      <c r="E358" s="25">
        <f>'РО ПП2'!E65+'РО ПП2'!F65+'РО ПП2'!G65</f>
        <v>6573.2</v>
      </c>
      <c r="F358" s="25">
        <f>'РО ПП2'!H65</f>
        <v>0</v>
      </c>
    </row>
    <row r="359" spans="1:6" ht="21" customHeight="1" x14ac:dyDescent="0.3">
      <c r="A359" s="183" t="s">
        <v>456</v>
      </c>
      <c r="B359" s="173" t="s">
        <v>680</v>
      </c>
      <c r="C359" s="17" t="s">
        <v>66</v>
      </c>
      <c r="D359" s="25">
        <f>SUM(E359:F359)</f>
        <v>6180</v>
      </c>
      <c r="E359" s="25">
        <f>SUM(E360:E364)</f>
        <v>6180</v>
      </c>
      <c r="F359" s="25">
        <f>SUM(F360:F364)</f>
        <v>0</v>
      </c>
    </row>
    <row r="360" spans="1:6" ht="21" customHeight="1" x14ac:dyDescent="0.3">
      <c r="A360" s="184"/>
      <c r="B360" s="174"/>
      <c r="C360" s="17" t="s">
        <v>15</v>
      </c>
      <c r="D360" s="25">
        <f t="shared" ref="D360:D364" si="70">SUM(E360:F360)</f>
        <v>0</v>
      </c>
      <c r="E360" s="25">
        <f>'РО ПП2'!E67+'РО ПП2'!F67+'РО ПП2'!G67</f>
        <v>0</v>
      </c>
      <c r="F360" s="25">
        <f>'РО ПП2'!H67</f>
        <v>0</v>
      </c>
    </row>
    <row r="361" spans="1:6" ht="21" customHeight="1" x14ac:dyDescent="0.3">
      <c r="A361" s="184"/>
      <c r="B361" s="174"/>
      <c r="C361" s="17" t="s">
        <v>16</v>
      </c>
      <c r="D361" s="25">
        <f t="shared" si="70"/>
        <v>2280</v>
      </c>
      <c r="E361" s="25">
        <f>'РО ПП2'!E68+'РО ПП2'!F68+'РО ПП2'!G68</f>
        <v>2280</v>
      </c>
      <c r="F361" s="25">
        <f>'РО ПП2'!H68</f>
        <v>0</v>
      </c>
    </row>
    <row r="362" spans="1:6" ht="21" customHeight="1" x14ac:dyDescent="0.3">
      <c r="A362" s="184"/>
      <c r="B362" s="174"/>
      <c r="C362" s="17" t="s">
        <v>17</v>
      </c>
      <c r="D362" s="25">
        <f t="shared" si="70"/>
        <v>1300</v>
      </c>
      <c r="E362" s="25">
        <f>'РО ПП2'!E69+'РО ПП2'!F69+'РО ПП2'!G69</f>
        <v>1300</v>
      </c>
      <c r="F362" s="25">
        <f>'РО ПП2'!H69</f>
        <v>0</v>
      </c>
    </row>
    <row r="363" spans="1:6" ht="21" customHeight="1" x14ac:dyDescent="0.3">
      <c r="A363" s="184"/>
      <c r="B363" s="174"/>
      <c r="C363" s="17" t="s">
        <v>18</v>
      </c>
      <c r="D363" s="25">
        <f t="shared" si="70"/>
        <v>1300</v>
      </c>
      <c r="E363" s="25">
        <f>'РО ПП2'!E70+'РО ПП2'!F70+'РО ПП2'!G70</f>
        <v>1300</v>
      </c>
      <c r="F363" s="25">
        <f>'РО ПП2'!H70</f>
        <v>0</v>
      </c>
    </row>
    <row r="364" spans="1:6" ht="21" customHeight="1" x14ac:dyDescent="0.3">
      <c r="A364" s="185"/>
      <c r="B364" s="175"/>
      <c r="C364" s="17" t="s">
        <v>19</v>
      </c>
      <c r="D364" s="25">
        <f t="shared" si="70"/>
        <v>1300</v>
      </c>
      <c r="E364" s="25">
        <f>'РО ПП2'!E71+'РО ПП2'!F71+'РО ПП2'!G71</f>
        <v>1300</v>
      </c>
      <c r="F364" s="25">
        <f>'РО ПП2'!H71</f>
        <v>0</v>
      </c>
    </row>
    <row r="365" spans="1:6" ht="21" customHeight="1" x14ac:dyDescent="0.3">
      <c r="A365" s="183" t="s">
        <v>457</v>
      </c>
      <c r="B365" s="173" t="s">
        <v>681</v>
      </c>
      <c r="C365" s="17" t="s">
        <v>66</v>
      </c>
      <c r="D365" s="25">
        <f>SUM(E365:F365)</f>
        <v>6280</v>
      </c>
      <c r="E365" s="25">
        <f>SUM(E366:E370)</f>
        <v>6280</v>
      </c>
      <c r="F365" s="25">
        <f>SUM(F366:F370)</f>
        <v>0</v>
      </c>
    </row>
    <row r="366" spans="1:6" ht="21" customHeight="1" x14ac:dyDescent="0.3">
      <c r="A366" s="184"/>
      <c r="B366" s="174"/>
      <c r="C366" s="17" t="s">
        <v>15</v>
      </c>
      <c r="D366" s="25">
        <f t="shared" ref="D366:D370" si="71">SUM(E366:F366)</f>
        <v>0</v>
      </c>
      <c r="E366" s="25">
        <f>'РО ПП2'!E73+'РО ПП2'!F73+'РО ПП2'!G73</f>
        <v>0</v>
      </c>
      <c r="F366" s="25">
        <f>'РО ПП2'!H73</f>
        <v>0</v>
      </c>
    </row>
    <row r="367" spans="1:6" ht="21" customHeight="1" x14ac:dyDescent="0.3">
      <c r="A367" s="184"/>
      <c r="B367" s="174"/>
      <c r="C367" s="17" t="s">
        <v>16</v>
      </c>
      <c r="D367" s="25">
        <f t="shared" si="71"/>
        <v>2230</v>
      </c>
      <c r="E367" s="25">
        <f>'РО ПП2'!E74+'РО ПП2'!F74+'РО ПП2'!G74</f>
        <v>2230</v>
      </c>
      <c r="F367" s="25">
        <f>'РО ПП2'!H74</f>
        <v>0</v>
      </c>
    </row>
    <row r="368" spans="1:6" ht="21" customHeight="1" x14ac:dyDescent="0.3">
      <c r="A368" s="184"/>
      <c r="B368" s="174"/>
      <c r="C368" s="17" t="s">
        <v>17</v>
      </c>
      <c r="D368" s="25">
        <f t="shared" si="71"/>
        <v>1350</v>
      </c>
      <c r="E368" s="25">
        <f>'РО ПП2'!E75+'РО ПП2'!F75+'РО ПП2'!G75</f>
        <v>1350</v>
      </c>
      <c r="F368" s="25">
        <f>'РО ПП2'!H75</f>
        <v>0</v>
      </c>
    </row>
    <row r="369" spans="1:6" ht="21" customHeight="1" x14ac:dyDescent="0.3">
      <c r="A369" s="184"/>
      <c r="B369" s="174"/>
      <c r="C369" s="17" t="s">
        <v>18</v>
      </c>
      <c r="D369" s="25">
        <f t="shared" si="71"/>
        <v>1350</v>
      </c>
      <c r="E369" s="25">
        <f>'РО ПП2'!E76+'РО ПП2'!F76+'РО ПП2'!G76</f>
        <v>1350</v>
      </c>
      <c r="F369" s="25">
        <f>'РО ПП2'!H76</f>
        <v>0</v>
      </c>
    </row>
    <row r="370" spans="1:6" ht="21" customHeight="1" x14ac:dyDescent="0.3">
      <c r="A370" s="185"/>
      <c r="B370" s="175"/>
      <c r="C370" s="17" t="s">
        <v>19</v>
      </c>
      <c r="D370" s="25">
        <f t="shared" si="71"/>
        <v>1350</v>
      </c>
      <c r="E370" s="25">
        <f>'РО ПП2'!E77+'РО ПП2'!F77+'РО ПП2'!G77</f>
        <v>1350</v>
      </c>
      <c r="F370" s="25">
        <f>'РО ПП2'!H77</f>
        <v>0</v>
      </c>
    </row>
    <row r="371" spans="1:6" ht="21" customHeight="1" x14ac:dyDescent="0.3">
      <c r="A371" s="183" t="s">
        <v>675</v>
      </c>
      <c r="B371" s="173" t="s">
        <v>682</v>
      </c>
      <c r="C371" s="102" t="s">
        <v>66</v>
      </c>
      <c r="D371" s="25">
        <f>SUM(E371:F371)</f>
        <v>12000</v>
      </c>
      <c r="E371" s="25">
        <f>SUM(E372:E376)</f>
        <v>12000</v>
      </c>
      <c r="F371" s="25">
        <f>SUM(F372:F376)</f>
        <v>0</v>
      </c>
    </row>
    <row r="372" spans="1:6" ht="21" customHeight="1" x14ac:dyDescent="0.3">
      <c r="A372" s="184"/>
      <c r="B372" s="174"/>
      <c r="C372" s="102" t="s">
        <v>15</v>
      </c>
      <c r="D372" s="25">
        <f t="shared" ref="D372:D376" si="72">SUM(E372:F372)</f>
        <v>0</v>
      </c>
      <c r="E372" s="25">
        <f>'РО ПП2'!E79+'РО ПП2'!F79+'РО ПП2'!G79</f>
        <v>0</v>
      </c>
      <c r="F372" s="25">
        <f>'РО ПП2'!H79</f>
        <v>0</v>
      </c>
    </row>
    <row r="373" spans="1:6" ht="21" customHeight="1" x14ac:dyDescent="0.3">
      <c r="A373" s="184"/>
      <c r="B373" s="174"/>
      <c r="C373" s="102" t="s">
        <v>16</v>
      </c>
      <c r="D373" s="25">
        <f t="shared" si="72"/>
        <v>0</v>
      </c>
      <c r="E373" s="25">
        <f>'РО ПП2'!E80+'РО ПП2'!F80+'РО ПП2'!G80</f>
        <v>0</v>
      </c>
      <c r="F373" s="25">
        <f>'РО ПП2'!H80</f>
        <v>0</v>
      </c>
    </row>
    <row r="374" spans="1:6" ht="21" customHeight="1" x14ac:dyDescent="0.3">
      <c r="A374" s="184"/>
      <c r="B374" s="174"/>
      <c r="C374" s="102" t="s">
        <v>17</v>
      </c>
      <c r="D374" s="25">
        <f t="shared" si="72"/>
        <v>4000</v>
      </c>
      <c r="E374" s="25">
        <f>'РО ПП2'!E81+'РО ПП2'!F81+'РО ПП2'!G81</f>
        <v>4000</v>
      </c>
      <c r="F374" s="25">
        <f>'РО ПП2'!H81</f>
        <v>0</v>
      </c>
    </row>
    <row r="375" spans="1:6" ht="21" customHeight="1" x14ac:dyDescent="0.3">
      <c r="A375" s="184"/>
      <c r="B375" s="174"/>
      <c r="C375" s="102" t="s">
        <v>18</v>
      </c>
      <c r="D375" s="25">
        <f t="shared" si="72"/>
        <v>4000</v>
      </c>
      <c r="E375" s="25">
        <f>'РО ПП2'!E82+'РО ПП2'!F82+'РО ПП2'!G82</f>
        <v>4000</v>
      </c>
      <c r="F375" s="25">
        <f>'РО ПП2'!H82</f>
        <v>0</v>
      </c>
    </row>
    <row r="376" spans="1:6" ht="21" customHeight="1" x14ac:dyDescent="0.3">
      <c r="A376" s="185"/>
      <c r="B376" s="175"/>
      <c r="C376" s="102" t="s">
        <v>19</v>
      </c>
      <c r="D376" s="25">
        <f t="shared" si="72"/>
        <v>4000</v>
      </c>
      <c r="E376" s="25">
        <f>'РО ПП2'!E83+'РО ПП2'!F83+'РО ПП2'!G83</f>
        <v>4000</v>
      </c>
      <c r="F376" s="25">
        <f>'РО ПП2'!H83</f>
        <v>0</v>
      </c>
    </row>
    <row r="377" spans="1:6" ht="39" customHeight="1" x14ac:dyDescent="0.3">
      <c r="A377" s="11" t="s">
        <v>169</v>
      </c>
      <c r="B377" s="153" t="s">
        <v>458</v>
      </c>
      <c r="C377" s="153"/>
      <c r="D377" s="153"/>
      <c r="E377" s="153"/>
      <c r="F377" s="153"/>
    </row>
    <row r="378" spans="1:6" ht="21" customHeight="1" x14ac:dyDescent="0.3">
      <c r="A378" s="170" t="s">
        <v>170</v>
      </c>
      <c r="B378" s="173" t="s">
        <v>591</v>
      </c>
      <c r="C378" s="1" t="s">
        <v>66</v>
      </c>
      <c r="D378" s="25">
        <f>SUM(E378:F378)</f>
        <v>133003.1</v>
      </c>
      <c r="E378" s="25">
        <f>SUM(E379:E383)</f>
        <v>0</v>
      </c>
      <c r="F378" s="3">
        <f>SUM(F379:F383)</f>
        <v>133003.1</v>
      </c>
    </row>
    <row r="379" spans="1:6" ht="21" customHeight="1" x14ac:dyDescent="0.3">
      <c r="A379" s="170"/>
      <c r="B379" s="174"/>
      <c r="C379" s="1" t="s">
        <v>15</v>
      </c>
      <c r="D379" s="25">
        <f t="shared" ref="D379:D383" si="73">SUM(E379:F379)</f>
        <v>34405.800000000003</v>
      </c>
      <c r="E379" s="25">
        <f>E385</f>
        <v>0</v>
      </c>
      <c r="F379" s="3">
        <f>F385</f>
        <v>34405.800000000003</v>
      </c>
    </row>
    <row r="380" spans="1:6" ht="21" customHeight="1" x14ac:dyDescent="0.3">
      <c r="A380" s="170"/>
      <c r="B380" s="174"/>
      <c r="C380" s="1" t="s">
        <v>16</v>
      </c>
      <c r="D380" s="25">
        <f t="shared" si="73"/>
        <v>31786</v>
      </c>
      <c r="E380" s="25">
        <f t="shared" ref="E380:F383" si="74">E386</f>
        <v>0</v>
      </c>
      <c r="F380" s="3">
        <f t="shared" si="74"/>
        <v>31786</v>
      </c>
    </row>
    <row r="381" spans="1:6" ht="21" customHeight="1" x14ac:dyDescent="0.3">
      <c r="A381" s="170"/>
      <c r="B381" s="174"/>
      <c r="C381" s="1" t="s">
        <v>17</v>
      </c>
      <c r="D381" s="25">
        <f t="shared" si="73"/>
        <v>29166.7</v>
      </c>
      <c r="E381" s="25">
        <f t="shared" si="74"/>
        <v>0</v>
      </c>
      <c r="F381" s="3">
        <f t="shared" si="74"/>
        <v>29166.7</v>
      </c>
    </row>
    <row r="382" spans="1:6" ht="21" customHeight="1" x14ac:dyDescent="0.3">
      <c r="A382" s="170"/>
      <c r="B382" s="174"/>
      <c r="C382" s="1" t="s">
        <v>18</v>
      </c>
      <c r="D382" s="25">
        <f t="shared" si="73"/>
        <v>26547.1</v>
      </c>
      <c r="E382" s="25">
        <f t="shared" si="74"/>
        <v>0</v>
      </c>
      <c r="F382" s="3">
        <f t="shared" si="74"/>
        <v>26547.1</v>
      </c>
    </row>
    <row r="383" spans="1:6" ht="21" customHeight="1" x14ac:dyDescent="0.3">
      <c r="A383" s="170"/>
      <c r="B383" s="175"/>
      <c r="C383" s="1" t="s">
        <v>19</v>
      </c>
      <c r="D383" s="25">
        <f t="shared" si="73"/>
        <v>11097.5</v>
      </c>
      <c r="E383" s="37">
        <f t="shared" si="74"/>
        <v>0</v>
      </c>
      <c r="F383" s="3">
        <f t="shared" si="74"/>
        <v>11097.5</v>
      </c>
    </row>
    <row r="384" spans="1:6" ht="21" customHeight="1" x14ac:dyDescent="0.3">
      <c r="A384" s="170" t="s">
        <v>112</v>
      </c>
      <c r="B384" s="173" t="s">
        <v>111</v>
      </c>
      <c r="C384" s="1" t="s">
        <v>66</v>
      </c>
      <c r="D384" s="25">
        <f>SUM(E384:F384)</f>
        <v>133003.1</v>
      </c>
      <c r="E384" s="25">
        <f>SUM(E385:E389)</f>
        <v>0</v>
      </c>
      <c r="F384" s="3">
        <f>SUM(F385:F389)</f>
        <v>133003.1</v>
      </c>
    </row>
    <row r="385" spans="1:6" ht="21" customHeight="1" x14ac:dyDescent="0.3">
      <c r="A385" s="170"/>
      <c r="B385" s="174"/>
      <c r="C385" s="1" t="s">
        <v>15</v>
      </c>
      <c r="D385" s="25">
        <f t="shared" ref="D385:D389" si="75">SUM(E385:F385)</f>
        <v>34405.800000000003</v>
      </c>
      <c r="E385" s="25">
        <v>0</v>
      </c>
      <c r="F385" s="3">
        <f>'РО ПП2'!F92+'РО ПП2'!G92+'РО ПП2'!H92</f>
        <v>34405.800000000003</v>
      </c>
    </row>
    <row r="386" spans="1:6" ht="21" customHeight="1" x14ac:dyDescent="0.3">
      <c r="A386" s="170"/>
      <c r="B386" s="174"/>
      <c r="C386" s="1" t="s">
        <v>16</v>
      </c>
      <c r="D386" s="25">
        <f t="shared" si="75"/>
        <v>31786</v>
      </c>
      <c r="E386" s="25">
        <v>0</v>
      </c>
      <c r="F386" s="3">
        <f>'РО ПП2'!F93+'РО ПП2'!G93+'РО ПП2'!H93</f>
        <v>31786</v>
      </c>
    </row>
    <row r="387" spans="1:6" ht="21" customHeight="1" x14ac:dyDescent="0.3">
      <c r="A387" s="170"/>
      <c r="B387" s="174"/>
      <c r="C387" s="1" t="s">
        <v>17</v>
      </c>
      <c r="D387" s="25">
        <f t="shared" si="75"/>
        <v>29166.7</v>
      </c>
      <c r="E387" s="25">
        <v>0</v>
      </c>
      <c r="F387" s="3">
        <f>'РО ПП2'!F94+'РО ПП2'!G94+'РО ПП2'!H94</f>
        <v>29166.7</v>
      </c>
    </row>
    <row r="388" spans="1:6" ht="21" customHeight="1" x14ac:dyDescent="0.3">
      <c r="A388" s="170"/>
      <c r="B388" s="174"/>
      <c r="C388" s="1" t="s">
        <v>18</v>
      </c>
      <c r="D388" s="25">
        <f t="shared" si="75"/>
        <v>26547.1</v>
      </c>
      <c r="E388" s="25">
        <v>0</v>
      </c>
      <c r="F388" s="3">
        <f>'РО ПП2'!F95+'РО ПП2'!G95+'РО ПП2'!H95</f>
        <v>26547.1</v>
      </c>
    </row>
    <row r="389" spans="1:6" ht="21" customHeight="1" x14ac:dyDescent="0.3">
      <c r="A389" s="170"/>
      <c r="B389" s="175"/>
      <c r="C389" s="1" t="s">
        <v>19</v>
      </c>
      <c r="D389" s="25">
        <f t="shared" si="75"/>
        <v>11097.5</v>
      </c>
      <c r="E389" s="25">
        <v>0</v>
      </c>
      <c r="F389" s="3">
        <f>'РО ПП2'!F96+'РО ПП2'!G96+'РО ПП2'!H96</f>
        <v>11097.5</v>
      </c>
    </row>
    <row r="390" spans="1:6" ht="30" customHeight="1" x14ac:dyDescent="0.3">
      <c r="A390" s="11" t="s">
        <v>171</v>
      </c>
      <c r="B390" s="200" t="s">
        <v>459</v>
      </c>
      <c r="C390" s="200"/>
      <c r="D390" s="200"/>
      <c r="E390" s="200"/>
      <c r="F390" s="200"/>
    </row>
    <row r="391" spans="1:6" ht="21" customHeight="1" x14ac:dyDescent="0.3">
      <c r="A391" s="170" t="s">
        <v>172</v>
      </c>
      <c r="B391" s="173" t="s">
        <v>592</v>
      </c>
      <c r="C391" s="1" t="s">
        <v>66</v>
      </c>
      <c r="D391" s="25">
        <f>SUM(E391:F391)</f>
        <v>1500</v>
      </c>
      <c r="E391" s="25">
        <f>SUM(E392:E396)</f>
        <v>1500</v>
      </c>
      <c r="F391" s="37">
        <f>SUM(F392:F396)</f>
        <v>0</v>
      </c>
    </row>
    <row r="392" spans="1:6" ht="21" customHeight="1" x14ac:dyDescent="0.3">
      <c r="A392" s="170"/>
      <c r="B392" s="174"/>
      <c r="C392" s="1" t="s">
        <v>15</v>
      </c>
      <c r="D392" s="25">
        <f t="shared" ref="D392:D402" si="76">SUM(E392:F392)</f>
        <v>1500</v>
      </c>
      <c r="E392" s="25">
        <f>E398</f>
        <v>1500</v>
      </c>
      <c r="F392" s="37">
        <f>F398</f>
        <v>0</v>
      </c>
    </row>
    <row r="393" spans="1:6" ht="21" customHeight="1" x14ac:dyDescent="0.3">
      <c r="A393" s="170"/>
      <c r="B393" s="174"/>
      <c r="C393" s="1" t="s">
        <v>16</v>
      </c>
      <c r="D393" s="25">
        <f t="shared" si="76"/>
        <v>0</v>
      </c>
      <c r="E393" s="37">
        <f t="shared" ref="E393:F393" si="77">E399</f>
        <v>0</v>
      </c>
      <c r="F393" s="37">
        <f t="shared" si="77"/>
        <v>0</v>
      </c>
    </row>
    <row r="394" spans="1:6" ht="21" customHeight="1" x14ac:dyDescent="0.3">
      <c r="A394" s="170"/>
      <c r="B394" s="174"/>
      <c r="C394" s="1" t="s">
        <v>17</v>
      </c>
      <c r="D394" s="25">
        <f t="shared" si="76"/>
        <v>0</v>
      </c>
      <c r="E394" s="37">
        <f t="shared" ref="E394:F394" si="78">E400</f>
        <v>0</v>
      </c>
      <c r="F394" s="37">
        <f t="shared" si="78"/>
        <v>0</v>
      </c>
    </row>
    <row r="395" spans="1:6" ht="21" customHeight="1" x14ac:dyDescent="0.3">
      <c r="A395" s="170"/>
      <c r="B395" s="174"/>
      <c r="C395" s="1" t="s">
        <v>18</v>
      </c>
      <c r="D395" s="25">
        <f t="shared" si="76"/>
        <v>0</v>
      </c>
      <c r="E395" s="37">
        <f t="shared" ref="E395:F395" si="79">E401</f>
        <v>0</v>
      </c>
      <c r="F395" s="37">
        <f t="shared" si="79"/>
        <v>0</v>
      </c>
    </row>
    <row r="396" spans="1:6" ht="21" customHeight="1" x14ac:dyDescent="0.3">
      <c r="A396" s="170"/>
      <c r="B396" s="175"/>
      <c r="C396" s="1" t="s">
        <v>19</v>
      </c>
      <c r="D396" s="25">
        <f t="shared" si="76"/>
        <v>0</v>
      </c>
      <c r="E396" s="37">
        <f t="shared" ref="E396:F396" si="80">E402</f>
        <v>0</v>
      </c>
      <c r="F396" s="37">
        <f t="shared" si="80"/>
        <v>0</v>
      </c>
    </row>
    <row r="397" spans="1:6" ht="21" customHeight="1" x14ac:dyDescent="0.3">
      <c r="A397" s="170" t="s">
        <v>114</v>
      </c>
      <c r="B397" s="171" t="s">
        <v>113</v>
      </c>
      <c r="C397" s="1" t="s">
        <v>66</v>
      </c>
      <c r="D397" s="25">
        <f>SUM(E397:F397)</f>
        <v>1500</v>
      </c>
      <c r="E397" s="25">
        <f>SUM(E398:E402)</f>
        <v>1500</v>
      </c>
      <c r="F397" s="37">
        <f>SUM(F398:F402)</f>
        <v>0</v>
      </c>
    </row>
    <row r="398" spans="1:6" ht="21" customHeight="1" x14ac:dyDescent="0.3">
      <c r="A398" s="170"/>
      <c r="B398" s="162"/>
      <c r="C398" s="1" t="s">
        <v>15</v>
      </c>
      <c r="D398" s="25">
        <f t="shared" si="76"/>
        <v>1500</v>
      </c>
      <c r="E398" s="25">
        <f>'РО ПП2'!E99+'РО ПП2'!F99+'РО ПП2'!G99</f>
        <v>1500</v>
      </c>
      <c r="F398" s="25">
        <f>'РО ПП2'!H105</f>
        <v>0</v>
      </c>
    </row>
    <row r="399" spans="1:6" ht="21" customHeight="1" x14ac:dyDescent="0.3">
      <c r="A399" s="170"/>
      <c r="B399" s="162"/>
      <c r="C399" s="1" t="s">
        <v>16</v>
      </c>
      <c r="D399" s="25">
        <f t="shared" si="76"/>
        <v>0</v>
      </c>
      <c r="E399" s="25">
        <f>'РО ПП2'!E100+'РО ПП2'!F100+'РО ПП2'!G100</f>
        <v>0</v>
      </c>
      <c r="F399" s="25">
        <f>'РО ПП2'!H106</f>
        <v>0</v>
      </c>
    </row>
    <row r="400" spans="1:6" ht="21" customHeight="1" x14ac:dyDescent="0.3">
      <c r="A400" s="170"/>
      <c r="B400" s="162"/>
      <c r="C400" s="1" t="s">
        <v>17</v>
      </c>
      <c r="D400" s="25">
        <f t="shared" si="76"/>
        <v>0</v>
      </c>
      <c r="E400" s="25">
        <f>'РО ПП2'!E101+'РО ПП2'!F101+'РО ПП2'!G101</f>
        <v>0</v>
      </c>
      <c r="F400" s="25">
        <f>'РО ПП2'!H107</f>
        <v>0</v>
      </c>
    </row>
    <row r="401" spans="1:6" ht="21" customHeight="1" x14ac:dyDescent="0.3">
      <c r="A401" s="170"/>
      <c r="B401" s="162"/>
      <c r="C401" s="1" t="s">
        <v>18</v>
      </c>
      <c r="D401" s="25">
        <f t="shared" si="76"/>
        <v>0</v>
      </c>
      <c r="E401" s="25">
        <f>'РО ПП2'!E102+'РО ПП2'!F102+'РО ПП2'!G102</f>
        <v>0</v>
      </c>
      <c r="F401" s="25">
        <f>'РО ПП2'!H108</f>
        <v>0</v>
      </c>
    </row>
    <row r="402" spans="1:6" ht="21" customHeight="1" x14ac:dyDescent="0.3">
      <c r="A402" s="170"/>
      <c r="B402" s="163"/>
      <c r="C402" s="1" t="s">
        <v>19</v>
      </c>
      <c r="D402" s="25">
        <f t="shared" si="76"/>
        <v>0</v>
      </c>
      <c r="E402" s="25">
        <f>'РО ПП2'!E103+'РО ПП2'!F103+'РО ПП2'!G103</f>
        <v>0</v>
      </c>
      <c r="F402" s="25">
        <f>'РО ПП2'!H109</f>
        <v>0</v>
      </c>
    </row>
    <row r="403" spans="1:6" ht="30" customHeight="1" x14ac:dyDescent="0.3">
      <c r="A403" s="11" t="s">
        <v>173</v>
      </c>
      <c r="B403" s="200" t="s">
        <v>460</v>
      </c>
      <c r="C403" s="200"/>
      <c r="D403" s="200"/>
      <c r="E403" s="200"/>
      <c r="F403" s="200"/>
    </row>
    <row r="404" spans="1:6" ht="21" customHeight="1" x14ac:dyDescent="0.3">
      <c r="A404" s="170" t="s">
        <v>174</v>
      </c>
      <c r="B404" s="171" t="s">
        <v>593</v>
      </c>
      <c r="C404" s="1" t="s">
        <v>66</v>
      </c>
      <c r="D404" s="25">
        <f>SUM(E404:F404)</f>
        <v>12124.2</v>
      </c>
      <c r="E404" s="25">
        <f>SUM(E405:E409)</f>
        <v>12124.2</v>
      </c>
      <c r="F404" s="37">
        <f>SUM(F405:F409)</f>
        <v>0</v>
      </c>
    </row>
    <row r="405" spans="1:6" ht="21" customHeight="1" x14ac:dyDescent="0.3">
      <c r="A405" s="170"/>
      <c r="B405" s="162"/>
      <c r="C405" s="1" t="s">
        <v>15</v>
      </c>
      <c r="D405" s="25">
        <f t="shared" ref="D405:D409" si="81">SUM(E405:F405)</f>
        <v>4001</v>
      </c>
      <c r="E405" s="25">
        <f>E411</f>
        <v>4001</v>
      </c>
      <c r="F405" s="25">
        <f>F411</f>
        <v>0</v>
      </c>
    </row>
    <row r="406" spans="1:6" ht="21" customHeight="1" x14ac:dyDescent="0.3">
      <c r="A406" s="170"/>
      <c r="B406" s="162"/>
      <c r="C406" s="1" t="s">
        <v>16</v>
      </c>
      <c r="D406" s="25">
        <f t="shared" si="81"/>
        <v>8123.2</v>
      </c>
      <c r="E406" s="25">
        <f t="shared" ref="E406:F409" si="82">E412</f>
        <v>8123.2</v>
      </c>
      <c r="F406" s="25">
        <f t="shared" si="82"/>
        <v>0</v>
      </c>
    </row>
    <row r="407" spans="1:6" ht="21" customHeight="1" x14ac:dyDescent="0.3">
      <c r="A407" s="170"/>
      <c r="B407" s="162"/>
      <c r="C407" s="1" t="s">
        <v>17</v>
      </c>
      <c r="D407" s="25">
        <f t="shared" si="81"/>
        <v>0</v>
      </c>
      <c r="E407" s="25">
        <f t="shared" si="82"/>
        <v>0</v>
      </c>
      <c r="F407" s="25">
        <f t="shared" si="82"/>
        <v>0</v>
      </c>
    </row>
    <row r="408" spans="1:6" ht="21" customHeight="1" x14ac:dyDescent="0.3">
      <c r="A408" s="170"/>
      <c r="B408" s="162"/>
      <c r="C408" s="1" t="s">
        <v>18</v>
      </c>
      <c r="D408" s="25">
        <f t="shared" si="81"/>
        <v>0</v>
      </c>
      <c r="E408" s="25">
        <f t="shared" si="82"/>
        <v>0</v>
      </c>
      <c r="F408" s="25">
        <f t="shared" si="82"/>
        <v>0</v>
      </c>
    </row>
    <row r="409" spans="1:6" ht="21" customHeight="1" x14ac:dyDescent="0.3">
      <c r="A409" s="170"/>
      <c r="B409" s="163"/>
      <c r="C409" s="1" t="s">
        <v>19</v>
      </c>
      <c r="D409" s="25">
        <f t="shared" si="81"/>
        <v>0</v>
      </c>
      <c r="E409" s="25">
        <f t="shared" si="82"/>
        <v>0</v>
      </c>
      <c r="F409" s="25">
        <f t="shared" si="82"/>
        <v>0</v>
      </c>
    </row>
    <row r="410" spans="1:6" ht="21" customHeight="1" x14ac:dyDescent="0.3">
      <c r="A410" s="170" t="s">
        <v>116</v>
      </c>
      <c r="B410" s="171" t="s">
        <v>115</v>
      </c>
      <c r="C410" s="1" t="s">
        <v>66</v>
      </c>
      <c r="D410" s="25">
        <f>SUM(E410:F410)</f>
        <v>12124.2</v>
      </c>
      <c r="E410" s="25">
        <f>SUM(E411:E415)</f>
        <v>12124.2</v>
      </c>
      <c r="F410" s="37">
        <f>SUM(F411:F415)</f>
        <v>0</v>
      </c>
    </row>
    <row r="411" spans="1:6" ht="21" customHeight="1" x14ac:dyDescent="0.3">
      <c r="A411" s="170"/>
      <c r="B411" s="162"/>
      <c r="C411" s="1" t="s">
        <v>15</v>
      </c>
      <c r="D411" s="25">
        <f t="shared" ref="D411:D415" si="83">SUM(E411:F411)</f>
        <v>4001</v>
      </c>
      <c r="E411" s="25">
        <f>'РО ПП2'!E118+'РО ПП2'!F118+'РО ПП2'!G118</f>
        <v>4001</v>
      </c>
      <c r="F411" s="25">
        <f>'РО ПП2'!H118</f>
        <v>0</v>
      </c>
    </row>
    <row r="412" spans="1:6" ht="21" customHeight="1" x14ac:dyDescent="0.3">
      <c r="A412" s="170"/>
      <c r="B412" s="162"/>
      <c r="C412" s="1" t="s">
        <v>16</v>
      </c>
      <c r="D412" s="25">
        <f t="shared" si="83"/>
        <v>8123.2</v>
      </c>
      <c r="E412" s="25">
        <f>'РО ПП2'!E119+'РО ПП2'!F119+'РО ПП2'!G119</f>
        <v>8123.2</v>
      </c>
      <c r="F412" s="25">
        <f>'РО ПП2'!H119</f>
        <v>0</v>
      </c>
    </row>
    <row r="413" spans="1:6" ht="21" customHeight="1" x14ac:dyDescent="0.3">
      <c r="A413" s="170"/>
      <c r="B413" s="162"/>
      <c r="C413" s="1" t="s">
        <v>17</v>
      </c>
      <c r="D413" s="25">
        <f t="shared" si="83"/>
        <v>0</v>
      </c>
      <c r="E413" s="25">
        <f>'РО ПП2'!E120+'РО ПП2'!F120+'РО ПП2'!G120</f>
        <v>0</v>
      </c>
      <c r="F413" s="25">
        <f>'РО ПП2'!H120</f>
        <v>0</v>
      </c>
    </row>
    <row r="414" spans="1:6" ht="21" customHeight="1" x14ac:dyDescent="0.3">
      <c r="A414" s="170"/>
      <c r="B414" s="162"/>
      <c r="C414" s="1" t="s">
        <v>18</v>
      </c>
      <c r="D414" s="25">
        <f t="shared" si="83"/>
        <v>0</v>
      </c>
      <c r="E414" s="25">
        <f>'РО ПП2'!E121+'РО ПП2'!F121+'РО ПП2'!G121</f>
        <v>0</v>
      </c>
      <c r="F414" s="25">
        <f>'РО ПП2'!H121</f>
        <v>0</v>
      </c>
    </row>
    <row r="415" spans="1:6" ht="21" customHeight="1" x14ac:dyDescent="0.3">
      <c r="A415" s="170"/>
      <c r="B415" s="163"/>
      <c r="C415" s="1" t="s">
        <v>19</v>
      </c>
      <c r="D415" s="25">
        <f t="shared" si="83"/>
        <v>0</v>
      </c>
      <c r="E415" s="25">
        <f>'РО ПП2'!E122+'РО ПП2'!F122+'РО ПП2'!G122</f>
        <v>0</v>
      </c>
      <c r="F415" s="25">
        <f>'РО ПП2'!H122</f>
        <v>0</v>
      </c>
    </row>
    <row r="416" spans="1:6" ht="30" customHeight="1" x14ac:dyDescent="0.3">
      <c r="A416" s="11" t="s">
        <v>175</v>
      </c>
      <c r="B416" s="200" t="s">
        <v>461</v>
      </c>
      <c r="C416" s="200"/>
      <c r="D416" s="200"/>
      <c r="E416" s="200"/>
      <c r="F416" s="200"/>
    </row>
    <row r="417" spans="1:6" ht="21" customHeight="1" x14ac:dyDescent="0.3">
      <c r="A417" s="170" t="s">
        <v>176</v>
      </c>
      <c r="B417" s="173" t="s">
        <v>594</v>
      </c>
      <c r="C417" s="1" t="s">
        <v>66</v>
      </c>
      <c r="D417" s="25">
        <f>SUM(E417:F417)</f>
        <v>21582.400000000001</v>
      </c>
      <c r="E417" s="25">
        <f>SUM(E418:E422)</f>
        <v>21582.400000000001</v>
      </c>
      <c r="F417" s="37">
        <f>SUM(F418:F422)</f>
        <v>0</v>
      </c>
    </row>
    <row r="418" spans="1:6" ht="21" customHeight="1" x14ac:dyDescent="0.3">
      <c r="A418" s="170"/>
      <c r="B418" s="174"/>
      <c r="C418" s="1" t="s">
        <v>15</v>
      </c>
      <c r="D418" s="25">
        <f t="shared" ref="D418:D422" si="84">SUM(E418:F418)</f>
        <v>21582.400000000001</v>
      </c>
      <c r="E418" s="25">
        <f>E424+E430</f>
        <v>21582.400000000001</v>
      </c>
      <c r="F418" s="25">
        <f>F424+F430</f>
        <v>0</v>
      </c>
    </row>
    <row r="419" spans="1:6" ht="21" customHeight="1" x14ac:dyDescent="0.3">
      <c r="A419" s="170"/>
      <c r="B419" s="174"/>
      <c r="C419" s="1" t="s">
        <v>16</v>
      </c>
      <c r="D419" s="25">
        <f t="shared" si="84"/>
        <v>0</v>
      </c>
      <c r="E419" s="25">
        <f t="shared" ref="E419:F422" si="85">E425+E431</f>
        <v>0</v>
      </c>
      <c r="F419" s="25">
        <f t="shared" si="85"/>
        <v>0</v>
      </c>
    </row>
    <row r="420" spans="1:6" ht="21" customHeight="1" x14ac:dyDescent="0.3">
      <c r="A420" s="170"/>
      <c r="B420" s="174"/>
      <c r="C420" s="1" t="s">
        <v>17</v>
      </c>
      <c r="D420" s="25">
        <f t="shared" si="84"/>
        <v>0</v>
      </c>
      <c r="E420" s="25">
        <f t="shared" si="85"/>
        <v>0</v>
      </c>
      <c r="F420" s="25">
        <f t="shared" si="85"/>
        <v>0</v>
      </c>
    </row>
    <row r="421" spans="1:6" ht="21" customHeight="1" x14ac:dyDescent="0.3">
      <c r="A421" s="170"/>
      <c r="B421" s="174"/>
      <c r="C421" s="1" t="s">
        <v>18</v>
      </c>
      <c r="D421" s="25">
        <f t="shared" si="84"/>
        <v>0</v>
      </c>
      <c r="E421" s="25">
        <f t="shared" si="85"/>
        <v>0</v>
      </c>
      <c r="F421" s="25">
        <f t="shared" si="85"/>
        <v>0</v>
      </c>
    </row>
    <row r="422" spans="1:6" ht="21" customHeight="1" x14ac:dyDescent="0.3">
      <c r="A422" s="170"/>
      <c r="B422" s="175"/>
      <c r="C422" s="1" t="s">
        <v>19</v>
      </c>
      <c r="D422" s="25">
        <f t="shared" si="84"/>
        <v>0</v>
      </c>
      <c r="E422" s="25">
        <f t="shared" si="85"/>
        <v>0</v>
      </c>
      <c r="F422" s="25">
        <f t="shared" si="85"/>
        <v>0</v>
      </c>
    </row>
    <row r="423" spans="1:6" ht="21" customHeight="1" x14ac:dyDescent="0.3">
      <c r="A423" s="196" t="s">
        <v>119</v>
      </c>
      <c r="B423" s="197" t="s">
        <v>117</v>
      </c>
      <c r="C423" s="9" t="s">
        <v>66</v>
      </c>
      <c r="D423" s="25">
        <f>SUM(E423:F423)</f>
        <v>6610</v>
      </c>
      <c r="E423" s="25">
        <f>SUM(E424:E428)</f>
        <v>6610</v>
      </c>
      <c r="F423" s="37">
        <f>SUM(F424:F428)</f>
        <v>0</v>
      </c>
    </row>
    <row r="424" spans="1:6" ht="21" customHeight="1" x14ac:dyDescent="0.3">
      <c r="A424" s="196"/>
      <c r="B424" s="198"/>
      <c r="C424" s="9" t="s">
        <v>15</v>
      </c>
      <c r="D424" s="25">
        <f t="shared" ref="D424:D428" si="86">SUM(E424:F424)</f>
        <v>6610</v>
      </c>
      <c r="E424" s="25">
        <f>'РО ПП2'!E131+'РО ПП2'!F131+'РО ПП2'!G131</f>
        <v>6610</v>
      </c>
      <c r="F424" s="25">
        <f>'РО ПП2'!H131</f>
        <v>0</v>
      </c>
    </row>
    <row r="425" spans="1:6" ht="21" customHeight="1" x14ac:dyDescent="0.3">
      <c r="A425" s="196"/>
      <c r="B425" s="198"/>
      <c r="C425" s="9" t="s">
        <v>16</v>
      </c>
      <c r="D425" s="25">
        <f t="shared" si="86"/>
        <v>0</v>
      </c>
      <c r="E425" s="25">
        <f>'РО ПП2'!E132+'РО ПП2'!F132+'РО ПП2'!G132</f>
        <v>0</v>
      </c>
      <c r="F425" s="25">
        <f>'РО ПП2'!H132</f>
        <v>0</v>
      </c>
    </row>
    <row r="426" spans="1:6" ht="21" customHeight="1" x14ac:dyDescent="0.3">
      <c r="A426" s="196"/>
      <c r="B426" s="198"/>
      <c r="C426" s="9" t="s">
        <v>17</v>
      </c>
      <c r="D426" s="25">
        <f t="shared" si="86"/>
        <v>0</v>
      </c>
      <c r="E426" s="25">
        <f>'РО ПП2'!E133+'РО ПП2'!F133+'РО ПП2'!G133</f>
        <v>0</v>
      </c>
      <c r="F426" s="25">
        <f>'РО ПП2'!H133</f>
        <v>0</v>
      </c>
    </row>
    <row r="427" spans="1:6" ht="21" customHeight="1" x14ac:dyDescent="0.3">
      <c r="A427" s="196"/>
      <c r="B427" s="198"/>
      <c r="C427" s="9" t="s">
        <v>18</v>
      </c>
      <c r="D427" s="25">
        <f t="shared" si="86"/>
        <v>0</v>
      </c>
      <c r="E427" s="25">
        <f>'РО ПП2'!E134+'РО ПП2'!F134+'РО ПП2'!G134</f>
        <v>0</v>
      </c>
      <c r="F427" s="25">
        <f>'РО ПП2'!H134</f>
        <v>0</v>
      </c>
    </row>
    <row r="428" spans="1:6" ht="21" customHeight="1" x14ac:dyDescent="0.3">
      <c r="A428" s="196"/>
      <c r="B428" s="199"/>
      <c r="C428" s="9" t="s">
        <v>19</v>
      </c>
      <c r="D428" s="25">
        <f t="shared" si="86"/>
        <v>0</v>
      </c>
      <c r="E428" s="25">
        <f>'РО ПП2'!E135+'РО ПП2'!F135+'РО ПП2'!G135</f>
        <v>0</v>
      </c>
      <c r="F428" s="25">
        <f>'РО ПП2'!H135</f>
        <v>0</v>
      </c>
    </row>
    <row r="429" spans="1:6" ht="21" customHeight="1" x14ac:dyDescent="0.3">
      <c r="A429" s="196" t="s">
        <v>462</v>
      </c>
      <c r="B429" s="193" t="s">
        <v>118</v>
      </c>
      <c r="C429" s="9" t="s">
        <v>66</v>
      </c>
      <c r="D429" s="25">
        <f>SUM(E429:F429)</f>
        <v>14972.4</v>
      </c>
      <c r="E429" s="25">
        <f>SUM(E430:E434)</f>
        <v>14972.4</v>
      </c>
      <c r="F429" s="37">
        <f>SUM(F430:F434)</f>
        <v>0</v>
      </c>
    </row>
    <row r="430" spans="1:6" ht="21" customHeight="1" x14ac:dyDescent="0.3">
      <c r="A430" s="196"/>
      <c r="B430" s="194"/>
      <c r="C430" s="9" t="s">
        <v>15</v>
      </c>
      <c r="D430" s="25">
        <f t="shared" ref="D430:D434" si="87">SUM(E430:F430)</f>
        <v>14972.4</v>
      </c>
      <c r="E430" s="25">
        <f>'РО ПП2'!E137+'РО ПП2'!F137+'РО ПП2'!G137</f>
        <v>14972.4</v>
      </c>
      <c r="F430" s="25">
        <f>'РО ПП2'!H137</f>
        <v>0</v>
      </c>
    </row>
    <row r="431" spans="1:6" ht="21" customHeight="1" x14ac:dyDescent="0.3">
      <c r="A431" s="196"/>
      <c r="B431" s="194"/>
      <c r="C431" s="9" t="s">
        <v>16</v>
      </c>
      <c r="D431" s="25">
        <f t="shared" si="87"/>
        <v>0</v>
      </c>
      <c r="E431" s="25">
        <f>'РО ПП2'!E138+'РО ПП2'!F138+'РО ПП2'!G138</f>
        <v>0</v>
      </c>
      <c r="F431" s="25">
        <f>'РО ПП2'!H138</f>
        <v>0</v>
      </c>
    </row>
    <row r="432" spans="1:6" ht="21" customHeight="1" x14ac:dyDescent="0.3">
      <c r="A432" s="196"/>
      <c r="B432" s="194"/>
      <c r="C432" s="9" t="s">
        <v>17</v>
      </c>
      <c r="D432" s="25">
        <f t="shared" si="87"/>
        <v>0</v>
      </c>
      <c r="E432" s="25">
        <f>'РО ПП2'!E139+'РО ПП2'!F139+'РО ПП2'!G139</f>
        <v>0</v>
      </c>
      <c r="F432" s="25">
        <f>'РО ПП2'!H139</f>
        <v>0</v>
      </c>
    </row>
    <row r="433" spans="1:6" ht="21" customHeight="1" x14ac:dyDescent="0.3">
      <c r="A433" s="196"/>
      <c r="B433" s="194"/>
      <c r="C433" s="9" t="s">
        <v>18</v>
      </c>
      <c r="D433" s="25">
        <f t="shared" si="87"/>
        <v>0</v>
      </c>
      <c r="E433" s="25">
        <f>'РО ПП2'!E140+'РО ПП2'!F140+'РО ПП2'!G140</f>
        <v>0</v>
      </c>
      <c r="F433" s="25">
        <f>'РО ПП2'!H140</f>
        <v>0</v>
      </c>
    </row>
    <row r="434" spans="1:6" ht="21" customHeight="1" x14ac:dyDescent="0.3">
      <c r="A434" s="196"/>
      <c r="B434" s="195"/>
      <c r="C434" s="9" t="s">
        <v>19</v>
      </c>
      <c r="D434" s="25">
        <f t="shared" si="87"/>
        <v>0</v>
      </c>
      <c r="E434" s="25">
        <f>'РО ПП2'!E141+'РО ПП2'!F141+'РО ПП2'!G141</f>
        <v>0</v>
      </c>
      <c r="F434" s="25">
        <f>'РО ПП2'!H141</f>
        <v>0</v>
      </c>
    </row>
    <row r="435" spans="1:6" ht="21" customHeight="1" x14ac:dyDescent="0.3">
      <c r="A435" s="18" t="s">
        <v>463</v>
      </c>
      <c r="B435" s="213" t="s">
        <v>386</v>
      </c>
      <c r="C435" s="214"/>
      <c r="D435" s="214"/>
      <c r="E435" s="214"/>
      <c r="F435" s="215"/>
    </row>
    <row r="436" spans="1:6" ht="21" customHeight="1" x14ac:dyDescent="0.3">
      <c r="A436" s="186" t="s">
        <v>464</v>
      </c>
      <c r="B436" s="193" t="s">
        <v>595</v>
      </c>
      <c r="C436" s="19" t="s">
        <v>66</v>
      </c>
      <c r="D436" s="25">
        <f>SUM(E436:F436)</f>
        <v>4075</v>
      </c>
      <c r="E436" s="25">
        <f>SUM(E437:E441)</f>
        <v>4075</v>
      </c>
      <c r="F436" s="37">
        <f>SUM(F437:F441)</f>
        <v>0</v>
      </c>
    </row>
    <row r="437" spans="1:6" ht="21" customHeight="1" x14ac:dyDescent="0.3">
      <c r="A437" s="187"/>
      <c r="B437" s="194"/>
      <c r="C437" s="19" t="s">
        <v>15</v>
      </c>
      <c r="D437" s="25">
        <f t="shared" ref="D437:D447" si="88">SUM(E437:F437)</f>
        <v>0</v>
      </c>
      <c r="E437" s="25">
        <f>E443</f>
        <v>0</v>
      </c>
      <c r="F437" s="25">
        <f>F443</f>
        <v>0</v>
      </c>
    </row>
    <row r="438" spans="1:6" ht="21" customHeight="1" x14ac:dyDescent="0.3">
      <c r="A438" s="187"/>
      <c r="B438" s="194"/>
      <c r="C438" s="19" t="s">
        <v>16</v>
      </c>
      <c r="D438" s="25">
        <f t="shared" si="88"/>
        <v>4075</v>
      </c>
      <c r="E438" s="25">
        <f t="shared" ref="E438:F438" si="89">E444</f>
        <v>4075</v>
      </c>
      <c r="F438" s="25">
        <f t="shared" si="89"/>
        <v>0</v>
      </c>
    </row>
    <row r="439" spans="1:6" ht="21" customHeight="1" x14ac:dyDescent="0.3">
      <c r="A439" s="187"/>
      <c r="B439" s="194"/>
      <c r="C439" s="19" t="s">
        <v>17</v>
      </c>
      <c r="D439" s="25">
        <f t="shared" si="88"/>
        <v>0</v>
      </c>
      <c r="E439" s="25">
        <f t="shared" ref="E439:F439" si="90">E445</f>
        <v>0</v>
      </c>
      <c r="F439" s="25">
        <f t="shared" si="90"/>
        <v>0</v>
      </c>
    </row>
    <row r="440" spans="1:6" ht="21" customHeight="1" x14ac:dyDescent="0.3">
      <c r="A440" s="187"/>
      <c r="B440" s="194"/>
      <c r="C440" s="19" t="s">
        <v>18</v>
      </c>
      <c r="D440" s="25">
        <f t="shared" si="88"/>
        <v>0</v>
      </c>
      <c r="E440" s="25">
        <f t="shared" ref="E440:F440" si="91">E446</f>
        <v>0</v>
      </c>
      <c r="F440" s="25">
        <f t="shared" si="91"/>
        <v>0</v>
      </c>
    </row>
    <row r="441" spans="1:6" ht="21" customHeight="1" x14ac:dyDescent="0.3">
      <c r="A441" s="188"/>
      <c r="B441" s="195"/>
      <c r="C441" s="19" t="s">
        <v>19</v>
      </c>
      <c r="D441" s="25">
        <f t="shared" si="88"/>
        <v>0</v>
      </c>
      <c r="E441" s="25">
        <f t="shared" ref="E441:F441" si="92">E447</f>
        <v>0</v>
      </c>
      <c r="F441" s="25">
        <f t="shared" si="92"/>
        <v>0</v>
      </c>
    </row>
    <row r="442" spans="1:6" ht="21" customHeight="1" x14ac:dyDescent="0.3">
      <c r="A442" s="186" t="s">
        <v>465</v>
      </c>
      <c r="B442" s="197" t="s">
        <v>387</v>
      </c>
      <c r="C442" s="19" t="s">
        <v>66</v>
      </c>
      <c r="D442" s="25">
        <f>SUM(E442:F442)</f>
        <v>4075</v>
      </c>
      <c r="E442" s="25">
        <f>SUM(E443:E447)</f>
        <v>4075</v>
      </c>
      <c r="F442" s="37">
        <f>SUM(F443:F447)</f>
        <v>0</v>
      </c>
    </row>
    <row r="443" spans="1:6" ht="21" customHeight="1" x14ac:dyDescent="0.3">
      <c r="A443" s="187"/>
      <c r="B443" s="198"/>
      <c r="C443" s="19" t="s">
        <v>15</v>
      </c>
      <c r="D443" s="25">
        <f t="shared" si="88"/>
        <v>0</v>
      </c>
      <c r="E443" s="25">
        <f>'РО ПП2'!E150+'РО ПП2'!F150+'РО ПП2'!G150</f>
        <v>0</v>
      </c>
      <c r="F443" s="25">
        <f>'РО ПП2'!H150</f>
        <v>0</v>
      </c>
    </row>
    <row r="444" spans="1:6" ht="21" customHeight="1" x14ac:dyDescent="0.3">
      <c r="A444" s="187"/>
      <c r="B444" s="198"/>
      <c r="C444" s="19" t="s">
        <v>16</v>
      </c>
      <c r="D444" s="25">
        <f t="shared" si="88"/>
        <v>4075</v>
      </c>
      <c r="E444" s="25">
        <f>'РО ПП2'!E151+'РО ПП2'!F151+'РО ПП2'!G151</f>
        <v>4075</v>
      </c>
      <c r="F444" s="25">
        <f>'РО ПП2'!H151</f>
        <v>0</v>
      </c>
    </row>
    <row r="445" spans="1:6" ht="21" customHeight="1" x14ac:dyDescent="0.3">
      <c r="A445" s="187"/>
      <c r="B445" s="198"/>
      <c r="C445" s="19" t="s">
        <v>17</v>
      </c>
      <c r="D445" s="25">
        <f t="shared" si="88"/>
        <v>0</v>
      </c>
      <c r="E445" s="25">
        <f>'РО ПП2'!E152+'РО ПП2'!F152+'РО ПП2'!G152</f>
        <v>0</v>
      </c>
      <c r="F445" s="25">
        <f>'РО ПП2'!H152</f>
        <v>0</v>
      </c>
    </row>
    <row r="446" spans="1:6" ht="21" customHeight="1" x14ac:dyDescent="0.3">
      <c r="A446" s="187"/>
      <c r="B446" s="198"/>
      <c r="C446" s="19" t="s">
        <v>18</v>
      </c>
      <c r="D446" s="25">
        <f t="shared" si="88"/>
        <v>0</v>
      </c>
      <c r="E446" s="25">
        <f>'РО ПП2'!E153+'РО ПП2'!F153+'РО ПП2'!G153</f>
        <v>0</v>
      </c>
      <c r="F446" s="25">
        <f>'РО ПП2'!H153</f>
        <v>0</v>
      </c>
    </row>
    <row r="447" spans="1:6" ht="21" customHeight="1" x14ac:dyDescent="0.3">
      <c r="A447" s="188"/>
      <c r="B447" s="199"/>
      <c r="C447" s="19" t="s">
        <v>19</v>
      </c>
      <c r="D447" s="25">
        <f t="shared" si="88"/>
        <v>0</v>
      </c>
      <c r="E447" s="25">
        <f>'РО ПП2'!E154+'РО ПП2'!F154+'РО ПП2'!G154</f>
        <v>0</v>
      </c>
      <c r="F447" s="25">
        <f>'РО ПП2'!H154</f>
        <v>0</v>
      </c>
    </row>
    <row r="448" spans="1:6" ht="39" customHeight="1" x14ac:dyDescent="0.3">
      <c r="A448" s="11" t="s">
        <v>467</v>
      </c>
      <c r="B448" s="200" t="s">
        <v>466</v>
      </c>
      <c r="C448" s="200"/>
      <c r="D448" s="200"/>
      <c r="E448" s="200"/>
      <c r="F448" s="200"/>
    </row>
    <row r="449" spans="1:6" ht="21" customHeight="1" x14ac:dyDescent="0.3">
      <c r="A449" s="186" t="s">
        <v>468</v>
      </c>
      <c r="B449" s="193" t="s">
        <v>596</v>
      </c>
      <c r="C449" s="1" t="s">
        <v>66</v>
      </c>
      <c r="D449" s="25">
        <f>SUM(E449:F449)</f>
        <v>10930.5</v>
      </c>
      <c r="E449" s="25">
        <f>SUM(E450:E454)</f>
        <v>10930.5</v>
      </c>
      <c r="F449" s="25">
        <f>SUM(F450:F454)</f>
        <v>0</v>
      </c>
    </row>
    <row r="450" spans="1:6" ht="21" customHeight="1" x14ac:dyDescent="0.3">
      <c r="A450" s="187"/>
      <c r="B450" s="194"/>
      <c r="C450" s="1" t="s">
        <v>15</v>
      </c>
      <c r="D450" s="25">
        <f t="shared" ref="D450:D454" si="93">SUM(E450:F450)</f>
        <v>7951.5</v>
      </c>
      <c r="E450" s="25">
        <f>E456</f>
        <v>7951.5</v>
      </c>
      <c r="F450" s="25">
        <f>F456</f>
        <v>0</v>
      </c>
    </row>
    <row r="451" spans="1:6" ht="21" customHeight="1" x14ac:dyDescent="0.3">
      <c r="A451" s="187"/>
      <c r="B451" s="194"/>
      <c r="C451" s="1" t="s">
        <v>16</v>
      </c>
      <c r="D451" s="25">
        <f t="shared" si="93"/>
        <v>2749.1000000000004</v>
      </c>
      <c r="E451" s="25">
        <f t="shared" ref="E451:F454" si="94">E457</f>
        <v>2749.1000000000004</v>
      </c>
      <c r="F451" s="25">
        <f t="shared" si="94"/>
        <v>0</v>
      </c>
    </row>
    <row r="452" spans="1:6" ht="21" customHeight="1" x14ac:dyDescent="0.3">
      <c r="A452" s="187"/>
      <c r="B452" s="194"/>
      <c r="C452" s="1" t="s">
        <v>17</v>
      </c>
      <c r="D452" s="25">
        <f t="shared" si="93"/>
        <v>229.9</v>
      </c>
      <c r="E452" s="25">
        <f t="shared" si="94"/>
        <v>229.9</v>
      </c>
      <c r="F452" s="25">
        <f t="shared" si="94"/>
        <v>0</v>
      </c>
    </row>
    <row r="453" spans="1:6" ht="21" customHeight="1" x14ac:dyDescent="0.3">
      <c r="A453" s="187"/>
      <c r="B453" s="194"/>
      <c r="C453" s="1" t="s">
        <v>18</v>
      </c>
      <c r="D453" s="25">
        <f t="shared" si="93"/>
        <v>0</v>
      </c>
      <c r="E453" s="25">
        <f t="shared" si="94"/>
        <v>0</v>
      </c>
      <c r="F453" s="25">
        <f t="shared" si="94"/>
        <v>0</v>
      </c>
    </row>
    <row r="454" spans="1:6" ht="21" customHeight="1" x14ac:dyDescent="0.3">
      <c r="A454" s="188"/>
      <c r="B454" s="195"/>
      <c r="C454" s="1" t="s">
        <v>19</v>
      </c>
      <c r="D454" s="25">
        <f t="shared" si="93"/>
        <v>0</v>
      </c>
      <c r="E454" s="25">
        <f t="shared" si="94"/>
        <v>0</v>
      </c>
      <c r="F454" s="25">
        <f t="shared" si="94"/>
        <v>0</v>
      </c>
    </row>
    <row r="455" spans="1:6" ht="21" customHeight="1" x14ac:dyDescent="0.3">
      <c r="A455" s="186" t="s">
        <v>469</v>
      </c>
      <c r="B455" s="193" t="s">
        <v>636</v>
      </c>
      <c r="C455" s="9" t="s">
        <v>66</v>
      </c>
      <c r="D455" s="25">
        <f>SUM(E455:F455)</f>
        <v>10930.5</v>
      </c>
      <c r="E455" s="25">
        <f>SUM(E456:E460)</f>
        <v>10930.5</v>
      </c>
      <c r="F455" s="25">
        <f>SUM(F456:F460)</f>
        <v>0</v>
      </c>
    </row>
    <row r="456" spans="1:6" ht="21" customHeight="1" x14ac:dyDescent="0.3">
      <c r="A456" s="187"/>
      <c r="B456" s="194"/>
      <c r="C456" s="9" t="s">
        <v>15</v>
      </c>
      <c r="D456" s="25">
        <f t="shared" ref="D456:D460" si="95">SUM(E456:F456)</f>
        <v>7951.5</v>
      </c>
      <c r="E456" s="25">
        <f>'РО ПП2'!E163+'РО ПП2'!F163+'РО ПП2'!G163</f>
        <v>7951.5</v>
      </c>
      <c r="F456" s="25">
        <f>'РО ПП2'!H163</f>
        <v>0</v>
      </c>
    </row>
    <row r="457" spans="1:6" ht="21" customHeight="1" x14ac:dyDescent="0.3">
      <c r="A457" s="187"/>
      <c r="B457" s="194"/>
      <c r="C457" s="9" t="s">
        <v>16</v>
      </c>
      <c r="D457" s="25">
        <f t="shared" si="95"/>
        <v>2749.1000000000004</v>
      </c>
      <c r="E457" s="25">
        <f>'РО ПП2'!E164+'РО ПП2'!F164+'РО ПП2'!G164</f>
        <v>2749.1000000000004</v>
      </c>
      <c r="F457" s="25">
        <f>'РО ПП2'!H164</f>
        <v>0</v>
      </c>
    </row>
    <row r="458" spans="1:6" ht="21" customHeight="1" x14ac:dyDescent="0.3">
      <c r="A458" s="187"/>
      <c r="B458" s="194"/>
      <c r="C458" s="9" t="s">
        <v>17</v>
      </c>
      <c r="D458" s="25">
        <f t="shared" si="95"/>
        <v>229.9</v>
      </c>
      <c r="E458" s="25">
        <f>'РО ПП2'!E165+'РО ПП2'!F165+'РО ПП2'!G165</f>
        <v>229.9</v>
      </c>
      <c r="F458" s="25">
        <f>'РО ПП2'!H165</f>
        <v>0</v>
      </c>
    </row>
    <row r="459" spans="1:6" ht="21" customHeight="1" x14ac:dyDescent="0.3">
      <c r="A459" s="187"/>
      <c r="B459" s="194"/>
      <c r="C459" s="9" t="s">
        <v>18</v>
      </c>
      <c r="D459" s="25">
        <f t="shared" si="95"/>
        <v>0</v>
      </c>
      <c r="E459" s="25">
        <f>'РО ПП2'!E166+'РО ПП2'!F166+'РО ПП2'!G166</f>
        <v>0</v>
      </c>
      <c r="F459" s="25">
        <f>'РО ПП2'!H166</f>
        <v>0</v>
      </c>
    </row>
    <row r="460" spans="1:6" ht="21" customHeight="1" x14ac:dyDescent="0.3">
      <c r="A460" s="188"/>
      <c r="B460" s="195"/>
      <c r="C460" s="9" t="s">
        <v>19</v>
      </c>
      <c r="D460" s="25">
        <f t="shared" si="95"/>
        <v>0</v>
      </c>
      <c r="E460" s="25">
        <f>'РО ПП2'!E167+'РО ПП2'!F167+'РО ПП2'!G167</f>
        <v>0</v>
      </c>
      <c r="F460" s="25">
        <f>'РО ПП2'!H167</f>
        <v>0</v>
      </c>
    </row>
    <row r="461" spans="1:6" ht="39" customHeight="1" x14ac:dyDescent="0.3">
      <c r="A461" s="30" t="s">
        <v>470</v>
      </c>
      <c r="B461" s="190" t="s">
        <v>608</v>
      </c>
      <c r="C461" s="191"/>
      <c r="D461" s="191"/>
      <c r="E461" s="191"/>
      <c r="F461" s="192"/>
    </row>
    <row r="462" spans="1:6" ht="21" customHeight="1" x14ac:dyDescent="0.3">
      <c r="A462" s="186" t="s">
        <v>471</v>
      </c>
      <c r="B462" s="193" t="s">
        <v>597</v>
      </c>
      <c r="C462" s="19" t="s">
        <v>66</v>
      </c>
      <c r="D462" s="25">
        <f>SUM(E462:F462)</f>
        <v>1109</v>
      </c>
      <c r="E462" s="25">
        <f>SUM(E463:E467)</f>
        <v>1109</v>
      </c>
      <c r="F462" s="25">
        <f>SUM(F463:F467)</f>
        <v>0</v>
      </c>
    </row>
    <row r="463" spans="1:6" ht="21" customHeight="1" x14ac:dyDescent="0.3">
      <c r="A463" s="187"/>
      <c r="B463" s="194"/>
      <c r="C463" s="19" t="s">
        <v>15</v>
      </c>
      <c r="D463" s="25">
        <f t="shared" ref="D463:D467" si="96">SUM(E463:F463)</f>
        <v>733.1</v>
      </c>
      <c r="E463" s="25">
        <f>E469+E475+E481</f>
        <v>733.1</v>
      </c>
      <c r="F463" s="25">
        <f>F469+F475+F481</f>
        <v>0</v>
      </c>
    </row>
    <row r="464" spans="1:6" ht="21" customHeight="1" x14ac:dyDescent="0.3">
      <c r="A464" s="187"/>
      <c r="B464" s="194"/>
      <c r="C464" s="19" t="s">
        <v>16</v>
      </c>
      <c r="D464" s="25">
        <f t="shared" si="96"/>
        <v>375.9</v>
      </c>
      <c r="E464" s="25">
        <f t="shared" ref="E464:F467" si="97">E470+E476+E482</f>
        <v>375.9</v>
      </c>
      <c r="F464" s="25">
        <f t="shared" si="97"/>
        <v>0</v>
      </c>
    </row>
    <row r="465" spans="1:6" ht="21" customHeight="1" x14ac:dyDescent="0.3">
      <c r="A465" s="187"/>
      <c r="B465" s="194"/>
      <c r="C465" s="19" t="s">
        <v>17</v>
      </c>
      <c r="D465" s="25">
        <f t="shared" si="96"/>
        <v>0</v>
      </c>
      <c r="E465" s="25">
        <f t="shared" si="97"/>
        <v>0</v>
      </c>
      <c r="F465" s="25">
        <f t="shared" si="97"/>
        <v>0</v>
      </c>
    </row>
    <row r="466" spans="1:6" ht="21" customHeight="1" x14ac:dyDescent="0.3">
      <c r="A466" s="187"/>
      <c r="B466" s="194"/>
      <c r="C466" s="19" t="s">
        <v>18</v>
      </c>
      <c r="D466" s="25">
        <f t="shared" si="96"/>
        <v>0</v>
      </c>
      <c r="E466" s="25">
        <f t="shared" si="97"/>
        <v>0</v>
      </c>
      <c r="F466" s="25">
        <f t="shared" si="97"/>
        <v>0</v>
      </c>
    </row>
    <row r="467" spans="1:6" ht="21" customHeight="1" x14ac:dyDescent="0.3">
      <c r="A467" s="188"/>
      <c r="B467" s="195"/>
      <c r="C467" s="19" t="s">
        <v>19</v>
      </c>
      <c r="D467" s="25">
        <f t="shared" si="96"/>
        <v>0</v>
      </c>
      <c r="E467" s="25">
        <f t="shared" si="97"/>
        <v>0</v>
      </c>
      <c r="F467" s="25">
        <f t="shared" si="97"/>
        <v>0</v>
      </c>
    </row>
    <row r="468" spans="1:6" ht="32.25" customHeight="1" x14ac:dyDescent="0.3">
      <c r="A468" s="186" t="s">
        <v>472</v>
      </c>
      <c r="B468" s="193" t="s">
        <v>648</v>
      </c>
      <c r="C468" s="19" t="s">
        <v>66</v>
      </c>
      <c r="D468" s="25">
        <f>SUM(E468:F468)</f>
        <v>973</v>
      </c>
      <c r="E468" s="25">
        <f>SUM(E469:E473)</f>
        <v>973</v>
      </c>
      <c r="F468" s="25">
        <f>SUM(F469:F473)</f>
        <v>0</v>
      </c>
    </row>
    <row r="469" spans="1:6" ht="21" customHeight="1" x14ac:dyDescent="0.3">
      <c r="A469" s="187"/>
      <c r="B469" s="194"/>
      <c r="C469" s="19" t="s">
        <v>15</v>
      </c>
      <c r="D469" s="25">
        <f t="shared" ref="D469:D473" si="98">SUM(E469:F469)</f>
        <v>733.1</v>
      </c>
      <c r="E469" s="25">
        <f>'РО ПП2'!E176+'РО ПП2'!F176+'РО ПП2'!G176</f>
        <v>733.1</v>
      </c>
      <c r="F469" s="25">
        <f>'РО ПП2'!H176</f>
        <v>0</v>
      </c>
    </row>
    <row r="470" spans="1:6" ht="21" customHeight="1" x14ac:dyDescent="0.3">
      <c r="A470" s="187"/>
      <c r="B470" s="194"/>
      <c r="C470" s="19" t="s">
        <v>16</v>
      </c>
      <c r="D470" s="25">
        <f t="shared" si="98"/>
        <v>239.9</v>
      </c>
      <c r="E470" s="25">
        <f>'РО ПП2'!E177+'РО ПП2'!F177+'РО ПП2'!G177</f>
        <v>239.9</v>
      </c>
      <c r="F470" s="25">
        <f>'РО ПП2'!H177</f>
        <v>0</v>
      </c>
    </row>
    <row r="471" spans="1:6" ht="21" customHeight="1" x14ac:dyDescent="0.3">
      <c r="A471" s="187"/>
      <c r="B471" s="194"/>
      <c r="C471" s="19" t="s">
        <v>17</v>
      </c>
      <c r="D471" s="25">
        <f t="shared" si="98"/>
        <v>0</v>
      </c>
      <c r="E471" s="25">
        <f>'РО ПП2'!E178+'РО ПП2'!F178+'РО ПП2'!G178</f>
        <v>0</v>
      </c>
      <c r="F471" s="25">
        <f>'РО ПП2'!H178</f>
        <v>0</v>
      </c>
    </row>
    <row r="472" spans="1:6" ht="21" customHeight="1" x14ac:dyDescent="0.3">
      <c r="A472" s="187"/>
      <c r="B472" s="194"/>
      <c r="C472" s="19" t="s">
        <v>18</v>
      </c>
      <c r="D472" s="25">
        <f t="shared" si="98"/>
        <v>0</v>
      </c>
      <c r="E472" s="25">
        <f>'РО ПП2'!E179+'РО ПП2'!F179+'РО ПП2'!G179</f>
        <v>0</v>
      </c>
      <c r="F472" s="25">
        <f>'РО ПП2'!H179</f>
        <v>0</v>
      </c>
    </row>
    <row r="473" spans="1:6" ht="21" customHeight="1" x14ac:dyDescent="0.3">
      <c r="A473" s="188"/>
      <c r="B473" s="195"/>
      <c r="C473" s="19" t="s">
        <v>19</v>
      </c>
      <c r="D473" s="25">
        <f t="shared" si="98"/>
        <v>0</v>
      </c>
      <c r="E473" s="25">
        <f>'РО ПП2'!E180+'РО ПП2'!F180+'РО ПП2'!G180</f>
        <v>0</v>
      </c>
      <c r="F473" s="25">
        <f>'РО ПП2'!H180</f>
        <v>0</v>
      </c>
    </row>
    <row r="474" spans="1:6" ht="21" customHeight="1" x14ac:dyDescent="0.3">
      <c r="A474" s="186" t="s">
        <v>637</v>
      </c>
      <c r="B474" s="193" t="s">
        <v>646</v>
      </c>
      <c r="C474" s="82" t="s">
        <v>66</v>
      </c>
      <c r="D474" s="25">
        <f>SUM(E474:F474)</f>
        <v>36</v>
      </c>
      <c r="E474" s="25">
        <f>SUM(E475:E479)</f>
        <v>36</v>
      </c>
      <c r="F474" s="25">
        <f>SUM(F475:F479)</f>
        <v>0</v>
      </c>
    </row>
    <row r="475" spans="1:6" ht="21" customHeight="1" x14ac:dyDescent="0.3">
      <c r="A475" s="187"/>
      <c r="B475" s="194"/>
      <c r="C475" s="82" t="s">
        <v>15</v>
      </c>
      <c r="D475" s="25">
        <f t="shared" ref="D475:D479" si="99">SUM(E475:F475)</f>
        <v>0</v>
      </c>
      <c r="E475" s="25">
        <f>'РО ПП2'!E182+'РО ПП2'!F182+'РО ПП2'!G182</f>
        <v>0</v>
      </c>
      <c r="F475" s="25">
        <f>'РО ПП2'!H188</f>
        <v>0</v>
      </c>
    </row>
    <row r="476" spans="1:6" ht="21" customHeight="1" x14ac:dyDescent="0.3">
      <c r="A476" s="187"/>
      <c r="B476" s="194"/>
      <c r="C476" s="82" t="s">
        <v>16</v>
      </c>
      <c r="D476" s="25">
        <f t="shared" si="99"/>
        <v>36</v>
      </c>
      <c r="E476" s="25">
        <f>'РО ПП2'!E183+'РО ПП2'!F183+'РО ПП2'!G183</f>
        <v>36</v>
      </c>
      <c r="F476" s="25">
        <f>'РО ПП2'!H189</f>
        <v>0</v>
      </c>
    </row>
    <row r="477" spans="1:6" ht="21" customHeight="1" x14ac:dyDescent="0.3">
      <c r="A477" s="187"/>
      <c r="B477" s="194"/>
      <c r="C477" s="82" t="s">
        <v>17</v>
      </c>
      <c r="D477" s="25">
        <f t="shared" si="99"/>
        <v>0</v>
      </c>
      <c r="E477" s="25">
        <f>'РО ПП2'!E184+'РО ПП2'!F184+'РО ПП2'!G184</f>
        <v>0</v>
      </c>
      <c r="F477" s="25">
        <f>'РО ПП2'!H190</f>
        <v>0</v>
      </c>
    </row>
    <row r="478" spans="1:6" ht="21" customHeight="1" x14ac:dyDescent="0.3">
      <c r="A478" s="187"/>
      <c r="B478" s="194"/>
      <c r="C478" s="82" t="s">
        <v>18</v>
      </c>
      <c r="D478" s="25">
        <f t="shared" si="99"/>
        <v>0</v>
      </c>
      <c r="E478" s="25">
        <f>'РО ПП2'!E185+'РО ПП2'!F185+'РО ПП2'!G185</f>
        <v>0</v>
      </c>
      <c r="F478" s="25">
        <f>'РО ПП2'!H191</f>
        <v>0</v>
      </c>
    </row>
    <row r="479" spans="1:6" ht="21" customHeight="1" x14ac:dyDescent="0.3">
      <c r="A479" s="188"/>
      <c r="B479" s="195"/>
      <c r="C479" s="82" t="s">
        <v>19</v>
      </c>
      <c r="D479" s="25">
        <f t="shared" si="99"/>
        <v>0</v>
      </c>
      <c r="E479" s="25">
        <f>'РО ПП2'!E186+'РО ПП2'!F186+'РО ПП2'!G186</f>
        <v>0</v>
      </c>
      <c r="F479" s="25">
        <f>'РО ПП2'!H192</f>
        <v>0</v>
      </c>
    </row>
    <row r="480" spans="1:6" ht="21" customHeight="1" x14ac:dyDescent="0.3">
      <c r="A480" s="186" t="s">
        <v>649</v>
      </c>
      <c r="B480" s="193" t="s">
        <v>647</v>
      </c>
      <c r="C480" s="89" t="s">
        <v>66</v>
      </c>
      <c r="D480" s="25">
        <f>SUM(E480:F480)</f>
        <v>100</v>
      </c>
      <c r="E480" s="25">
        <f>SUM(E481:E485)</f>
        <v>100</v>
      </c>
      <c r="F480" s="25">
        <f>SUM(F481:F485)</f>
        <v>0</v>
      </c>
    </row>
    <row r="481" spans="1:6" ht="21" customHeight="1" x14ac:dyDescent="0.3">
      <c r="A481" s="187"/>
      <c r="B481" s="194"/>
      <c r="C481" s="89" t="s">
        <v>15</v>
      </c>
      <c r="D481" s="25">
        <f t="shared" ref="D481:D485" si="100">SUM(E481:F481)</f>
        <v>0</v>
      </c>
      <c r="E481" s="25">
        <f>'РО ПП2'!E188+'РО ПП2'!F188+'РО ПП2'!G188</f>
        <v>0</v>
      </c>
      <c r="F481" s="25">
        <f>'РО ПП2'!H183</f>
        <v>0</v>
      </c>
    </row>
    <row r="482" spans="1:6" ht="21" customHeight="1" x14ac:dyDescent="0.3">
      <c r="A482" s="187"/>
      <c r="B482" s="194"/>
      <c r="C482" s="89" t="s">
        <v>16</v>
      </c>
      <c r="D482" s="25">
        <f t="shared" si="100"/>
        <v>100</v>
      </c>
      <c r="E482" s="25">
        <f>'РО ПП2'!E189+'РО ПП2'!F189+'РО ПП2'!G189</f>
        <v>100</v>
      </c>
      <c r="F482" s="25">
        <f>'РО ПП2'!H184</f>
        <v>0</v>
      </c>
    </row>
    <row r="483" spans="1:6" ht="21" customHeight="1" x14ac:dyDescent="0.3">
      <c r="A483" s="187"/>
      <c r="B483" s="194"/>
      <c r="C483" s="89" t="s">
        <v>17</v>
      </c>
      <c r="D483" s="25">
        <f t="shared" si="100"/>
        <v>0</v>
      </c>
      <c r="E483" s="25">
        <f>'РО ПП2'!E190+'РО ПП2'!F190+'РО ПП2'!G190</f>
        <v>0</v>
      </c>
      <c r="F483" s="25">
        <f>'РО ПП2'!H185</f>
        <v>0</v>
      </c>
    </row>
    <row r="484" spans="1:6" ht="21" customHeight="1" x14ac:dyDescent="0.3">
      <c r="A484" s="187"/>
      <c r="B484" s="194"/>
      <c r="C484" s="89" t="s">
        <v>18</v>
      </c>
      <c r="D484" s="25">
        <f t="shared" si="100"/>
        <v>0</v>
      </c>
      <c r="E484" s="25">
        <f>'РО ПП2'!E191+'РО ПП2'!F191+'РО ПП2'!G191</f>
        <v>0</v>
      </c>
      <c r="F484" s="25">
        <f>'РО ПП2'!H186</f>
        <v>0</v>
      </c>
    </row>
    <row r="485" spans="1:6" ht="21" customHeight="1" x14ac:dyDescent="0.3">
      <c r="A485" s="188"/>
      <c r="B485" s="195"/>
      <c r="C485" s="89" t="s">
        <v>19</v>
      </c>
      <c r="D485" s="25">
        <f t="shared" si="100"/>
        <v>0</v>
      </c>
      <c r="E485" s="25">
        <f>'РО ПП2'!E192+'РО ПП2'!F192+'РО ПП2'!G192</f>
        <v>0</v>
      </c>
      <c r="F485" s="25">
        <f>'РО ПП2'!H187</f>
        <v>0</v>
      </c>
    </row>
    <row r="486" spans="1:6" ht="36.75" customHeight="1" x14ac:dyDescent="0.3">
      <c r="A486" s="30" t="s">
        <v>473</v>
      </c>
      <c r="B486" s="190" t="s">
        <v>391</v>
      </c>
      <c r="C486" s="191"/>
      <c r="D486" s="191"/>
      <c r="E486" s="191"/>
      <c r="F486" s="192"/>
    </row>
    <row r="487" spans="1:6" ht="21" customHeight="1" x14ac:dyDescent="0.3">
      <c r="A487" s="186" t="s">
        <v>474</v>
      </c>
      <c r="B487" s="193" t="s">
        <v>598</v>
      </c>
      <c r="C487" s="19" t="s">
        <v>66</v>
      </c>
      <c r="D487" s="25">
        <f>SUM(E487:F487)</f>
        <v>1200</v>
      </c>
      <c r="E487" s="25">
        <f>SUM(E488:E492)</f>
        <v>1200</v>
      </c>
      <c r="F487" s="25">
        <f>SUM(F488:F492)</f>
        <v>0</v>
      </c>
    </row>
    <row r="488" spans="1:6" ht="21" customHeight="1" x14ac:dyDescent="0.3">
      <c r="A488" s="187"/>
      <c r="B488" s="194"/>
      <c r="C488" s="19" t="s">
        <v>15</v>
      </c>
      <c r="D488" s="25">
        <f t="shared" ref="D488:D498" si="101">SUM(E488:F488)</f>
        <v>1200</v>
      </c>
      <c r="E488" s="25">
        <f>E494</f>
        <v>1200</v>
      </c>
      <c r="F488" s="25">
        <f>F494</f>
        <v>0</v>
      </c>
    </row>
    <row r="489" spans="1:6" ht="21" customHeight="1" x14ac:dyDescent="0.3">
      <c r="A489" s="187"/>
      <c r="B489" s="194"/>
      <c r="C489" s="19" t="s">
        <v>16</v>
      </c>
      <c r="D489" s="25">
        <f t="shared" si="101"/>
        <v>0</v>
      </c>
      <c r="E489" s="25">
        <f t="shared" ref="E489:F489" si="102">E495</f>
        <v>0</v>
      </c>
      <c r="F489" s="25">
        <f t="shared" si="102"/>
        <v>0</v>
      </c>
    </row>
    <row r="490" spans="1:6" ht="21" customHeight="1" x14ac:dyDescent="0.3">
      <c r="A490" s="187"/>
      <c r="B490" s="194"/>
      <c r="C490" s="19" t="s">
        <v>17</v>
      </c>
      <c r="D490" s="25">
        <f t="shared" si="101"/>
        <v>0</v>
      </c>
      <c r="E490" s="25">
        <f t="shared" ref="E490:F490" si="103">E496</f>
        <v>0</v>
      </c>
      <c r="F490" s="25">
        <f t="shared" si="103"/>
        <v>0</v>
      </c>
    </row>
    <row r="491" spans="1:6" ht="21" customHeight="1" x14ac:dyDescent="0.3">
      <c r="A491" s="187"/>
      <c r="B491" s="194"/>
      <c r="C491" s="19" t="s">
        <v>18</v>
      </c>
      <c r="D491" s="25">
        <f t="shared" si="101"/>
        <v>0</v>
      </c>
      <c r="E491" s="25">
        <f t="shared" ref="E491:F491" si="104">E497</f>
        <v>0</v>
      </c>
      <c r="F491" s="25">
        <f t="shared" si="104"/>
        <v>0</v>
      </c>
    </row>
    <row r="492" spans="1:6" ht="21" customHeight="1" x14ac:dyDescent="0.3">
      <c r="A492" s="188"/>
      <c r="B492" s="195"/>
      <c r="C492" s="19" t="s">
        <v>19</v>
      </c>
      <c r="D492" s="25">
        <f t="shared" si="101"/>
        <v>0</v>
      </c>
      <c r="E492" s="25">
        <f t="shared" ref="E492:F492" si="105">E498</f>
        <v>0</v>
      </c>
      <c r="F492" s="25">
        <f t="shared" si="105"/>
        <v>0</v>
      </c>
    </row>
    <row r="493" spans="1:6" ht="21" customHeight="1" x14ac:dyDescent="0.3">
      <c r="A493" s="186" t="s">
        <v>475</v>
      </c>
      <c r="B493" s="193" t="s">
        <v>601</v>
      </c>
      <c r="C493" s="19" t="s">
        <v>66</v>
      </c>
      <c r="D493" s="25">
        <f>SUM(E493:F493)</f>
        <v>1200</v>
      </c>
      <c r="E493" s="25">
        <f>SUM(E494:E498)</f>
        <v>1200</v>
      </c>
      <c r="F493" s="25">
        <f>SUM(F494:F498)</f>
        <v>0</v>
      </c>
    </row>
    <row r="494" spans="1:6" ht="21" customHeight="1" x14ac:dyDescent="0.3">
      <c r="A494" s="187"/>
      <c r="B494" s="194"/>
      <c r="C494" s="19" t="s">
        <v>15</v>
      </c>
      <c r="D494" s="25">
        <f t="shared" si="101"/>
        <v>1200</v>
      </c>
      <c r="E494" s="25">
        <f>'РО ПП2'!E201+'РО ПП2'!F201+'РО ПП2'!G201</f>
        <v>1200</v>
      </c>
      <c r="F494" s="25">
        <f>'РО ПП2'!H201</f>
        <v>0</v>
      </c>
    </row>
    <row r="495" spans="1:6" ht="21" customHeight="1" x14ac:dyDescent="0.3">
      <c r="A495" s="187"/>
      <c r="B495" s="194"/>
      <c r="C495" s="19" t="s">
        <v>16</v>
      </c>
      <c r="D495" s="25">
        <f t="shared" si="101"/>
        <v>0</v>
      </c>
      <c r="E495" s="25">
        <f>'РО ПП2'!E202+'РО ПП2'!F202+'РО ПП2'!G202</f>
        <v>0</v>
      </c>
      <c r="F495" s="25">
        <f>'РО ПП2'!H202</f>
        <v>0</v>
      </c>
    </row>
    <row r="496" spans="1:6" ht="21" customHeight="1" x14ac:dyDescent="0.3">
      <c r="A496" s="187"/>
      <c r="B496" s="194"/>
      <c r="C496" s="19" t="s">
        <v>17</v>
      </c>
      <c r="D496" s="25">
        <f t="shared" si="101"/>
        <v>0</v>
      </c>
      <c r="E496" s="25">
        <f>'РО ПП2'!E203+'РО ПП2'!F203+'РО ПП2'!G203</f>
        <v>0</v>
      </c>
      <c r="F496" s="25">
        <f>'РО ПП2'!H203</f>
        <v>0</v>
      </c>
    </row>
    <row r="497" spans="1:6" ht="21" customHeight="1" x14ac:dyDescent="0.3">
      <c r="A497" s="187"/>
      <c r="B497" s="194"/>
      <c r="C497" s="19" t="s">
        <v>18</v>
      </c>
      <c r="D497" s="25">
        <f t="shared" si="101"/>
        <v>0</v>
      </c>
      <c r="E497" s="25">
        <f>'РО ПП2'!E204+'РО ПП2'!F204+'РО ПП2'!G204</f>
        <v>0</v>
      </c>
      <c r="F497" s="25">
        <f>'РО ПП2'!H204</f>
        <v>0</v>
      </c>
    </row>
    <row r="498" spans="1:6" ht="21" customHeight="1" x14ac:dyDescent="0.3">
      <c r="A498" s="188"/>
      <c r="B498" s="195"/>
      <c r="C498" s="19" t="s">
        <v>19</v>
      </c>
      <c r="D498" s="25">
        <f t="shared" si="101"/>
        <v>0</v>
      </c>
      <c r="E498" s="25">
        <f>'РО ПП2'!E205+'РО ПП2'!F205+'РО ПП2'!G205</f>
        <v>0</v>
      </c>
      <c r="F498" s="25">
        <f>'РО ПП2'!H205</f>
        <v>0</v>
      </c>
    </row>
    <row r="499" spans="1:6" ht="21" customHeight="1" x14ac:dyDescent="0.3">
      <c r="A499" s="30" t="s">
        <v>476</v>
      </c>
      <c r="B499" s="190" t="s">
        <v>626</v>
      </c>
      <c r="C499" s="191"/>
      <c r="D499" s="191"/>
      <c r="E499" s="191"/>
      <c r="F499" s="192"/>
    </row>
    <row r="500" spans="1:6" ht="21" customHeight="1" x14ac:dyDescent="0.3">
      <c r="A500" s="186" t="s">
        <v>638</v>
      </c>
      <c r="B500" s="189" t="s">
        <v>614</v>
      </c>
      <c r="C500" s="19" t="s">
        <v>66</v>
      </c>
      <c r="D500" s="25">
        <f>SUM(E500:F500)</f>
        <v>5200</v>
      </c>
      <c r="E500" s="25">
        <f>SUM(E501:E505)</f>
        <v>5200</v>
      </c>
      <c r="F500" s="25">
        <f>SUM(F501:F505)</f>
        <v>0</v>
      </c>
    </row>
    <row r="501" spans="1:6" ht="21" customHeight="1" x14ac:dyDescent="0.3">
      <c r="A501" s="187"/>
      <c r="B501" s="189"/>
      <c r="C501" s="19" t="s">
        <v>15</v>
      </c>
      <c r="D501" s="25">
        <f t="shared" ref="D501:D581" si="106">SUM(E501:F501)</f>
        <v>0</v>
      </c>
      <c r="E501" s="25">
        <f>E507+E513</f>
        <v>0</v>
      </c>
      <c r="F501" s="25">
        <f>F507+F513</f>
        <v>0</v>
      </c>
    </row>
    <row r="502" spans="1:6" ht="21" customHeight="1" x14ac:dyDescent="0.3">
      <c r="A502" s="187"/>
      <c r="B502" s="189"/>
      <c r="C502" s="19" t="s">
        <v>16</v>
      </c>
      <c r="D502" s="25">
        <f t="shared" si="106"/>
        <v>5200</v>
      </c>
      <c r="E502" s="25">
        <f t="shared" ref="E502:F505" si="107">E508+E514</f>
        <v>5200</v>
      </c>
      <c r="F502" s="25">
        <f t="shared" si="107"/>
        <v>0</v>
      </c>
    </row>
    <row r="503" spans="1:6" ht="21" customHeight="1" x14ac:dyDescent="0.3">
      <c r="A503" s="187"/>
      <c r="B503" s="189"/>
      <c r="C503" s="19" t="s">
        <v>17</v>
      </c>
      <c r="D503" s="25">
        <f t="shared" si="106"/>
        <v>0</v>
      </c>
      <c r="E503" s="25">
        <f t="shared" si="107"/>
        <v>0</v>
      </c>
      <c r="F503" s="25">
        <f t="shared" si="107"/>
        <v>0</v>
      </c>
    </row>
    <row r="504" spans="1:6" ht="21" customHeight="1" x14ac:dyDescent="0.3">
      <c r="A504" s="187"/>
      <c r="B504" s="189"/>
      <c r="C504" s="19" t="s">
        <v>18</v>
      </c>
      <c r="D504" s="25">
        <f t="shared" si="106"/>
        <v>0</v>
      </c>
      <c r="E504" s="25">
        <f t="shared" si="107"/>
        <v>0</v>
      </c>
      <c r="F504" s="25">
        <f t="shared" si="107"/>
        <v>0</v>
      </c>
    </row>
    <row r="505" spans="1:6" ht="21" customHeight="1" x14ac:dyDescent="0.3">
      <c r="A505" s="188"/>
      <c r="B505" s="189"/>
      <c r="C505" s="19" t="s">
        <v>19</v>
      </c>
      <c r="D505" s="25">
        <f t="shared" si="106"/>
        <v>0</v>
      </c>
      <c r="E505" s="25">
        <f t="shared" si="107"/>
        <v>0</v>
      </c>
      <c r="F505" s="25">
        <f t="shared" si="107"/>
        <v>0</v>
      </c>
    </row>
    <row r="506" spans="1:6" ht="21" customHeight="1" x14ac:dyDescent="0.3">
      <c r="A506" s="186" t="s">
        <v>477</v>
      </c>
      <c r="B506" s="189" t="s">
        <v>392</v>
      </c>
      <c r="C506" s="19" t="s">
        <v>66</v>
      </c>
      <c r="D506" s="25">
        <f>SUM(E506:F506)</f>
        <v>3000</v>
      </c>
      <c r="E506" s="25">
        <f>SUM(E507:E511)</f>
        <v>3000</v>
      </c>
      <c r="F506" s="25">
        <f>SUM(F507:F511)</f>
        <v>0</v>
      </c>
    </row>
    <row r="507" spans="1:6" ht="21" customHeight="1" x14ac:dyDescent="0.3">
      <c r="A507" s="187"/>
      <c r="B507" s="189"/>
      <c r="C507" s="19" t="s">
        <v>15</v>
      </c>
      <c r="D507" s="25">
        <f t="shared" si="106"/>
        <v>0</v>
      </c>
      <c r="E507" s="25">
        <f>'РО ПП2'!E214+'РО ПП2'!F214+'РО ПП2'!G214</f>
        <v>0</v>
      </c>
      <c r="F507" s="25">
        <f>'РО ПП2'!H214</f>
        <v>0</v>
      </c>
    </row>
    <row r="508" spans="1:6" ht="21" customHeight="1" x14ac:dyDescent="0.3">
      <c r="A508" s="187"/>
      <c r="B508" s="189"/>
      <c r="C508" s="19" t="s">
        <v>16</v>
      </c>
      <c r="D508" s="25">
        <f t="shared" si="106"/>
        <v>3000</v>
      </c>
      <c r="E508" s="25">
        <f>'РО ПП2'!E215+'РО ПП2'!F215+'РО ПП2'!G215</f>
        <v>3000</v>
      </c>
      <c r="F508" s="25">
        <f>'РО ПП2'!H215</f>
        <v>0</v>
      </c>
    </row>
    <row r="509" spans="1:6" ht="21" customHeight="1" x14ac:dyDescent="0.3">
      <c r="A509" s="187"/>
      <c r="B509" s="189"/>
      <c r="C509" s="19" t="s">
        <v>17</v>
      </c>
      <c r="D509" s="25">
        <f t="shared" si="106"/>
        <v>0</v>
      </c>
      <c r="E509" s="25">
        <f>'РО ПП2'!E216+'РО ПП2'!F216+'РО ПП2'!G216</f>
        <v>0</v>
      </c>
      <c r="F509" s="25">
        <f>'РО ПП2'!H216</f>
        <v>0</v>
      </c>
    </row>
    <row r="510" spans="1:6" ht="21" customHeight="1" x14ac:dyDescent="0.3">
      <c r="A510" s="187"/>
      <c r="B510" s="189"/>
      <c r="C510" s="19" t="s">
        <v>18</v>
      </c>
      <c r="D510" s="25">
        <f t="shared" si="106"/>
        <v>0</v>
      </c>
      <c r="E510" s="25">
        <f>'РО ПП2'!E217+'РО ПП2'!F217+'РО ПП2'!G217</f>
        <v>0</v>
      </c>
      <c r="F510" s="25">
        <f>'РО ПП2'!H217</f>
        <v>0</v>
      </c>
    </row>
    <row r="511" spans="1:6" ht="21" customHeight="1" x14ac:dyDescent="0.3">
      <c r="A511" s="188"/>
      <c r="B511" s="189"/>
      <c r="C511" s="19" t="s">
        <v>19</v>
      </c>
      <c r="D511" s="25">
        <f t="shared" si="106"/>
        <v>0</v>
      </c>
      <c r="E511" s="25">
        <f>'РО ПП2'!E218+'РО ПП2'!F218+'РО ПП2'!G218</f>
        <v>0</v>
      </c>
      <c r="F511" s="25">
        <f>'РО ПП2'!H218</f>
        <v>0</v>
      </c>
    </row>
    <row r="512" spans="1:6" ht="21" customHeight="1" x14ac:dyDescent="0.3">
      <c r="A512" s="186" t="s">
        <v>639</v>
      </c>
      <c r="B512" s="197" t="str">
        <f>'РО ПП2'!$B$219</f>
        <v>Мероприятие 2. Разработка и проведение государственной экспертизы проектно-сметной документации на капитальный ремонт кровли и здания МБОУ «Мирненская СОШ» Томского района</v>
      </c>
      <c r="C512" s="56" t="s">
        <v>66</v>
      </c>
      <c r="D512" s="25">
        <f>SUM(E512:F512)</f>
        <v>2200</v>
      </c>
      <c r="E512" s="25">
        <f>SUM(E513:E517)</f>
        <v>2200</v>
      </c>
      <c r="F512" s="25">
        <f>SUM(F513:F517)</f>
        <v>0</v>
      </c>
    </row>
    <row r="513" spans="1:6" ht="21" customHeight="1" x14ac:dyDescent="0.3">
      <c r="A513" s="187"/>
      <c r="B513" s="198"/>
      <c r="C513" s="56" t="s">
        <v>15</v>
      </c>
      <c r="D513" s="25">
        <f t="shared" ref="D513:D517" si="108">SUM(E513:F513)</f>
        <v>0</v>
      </c>
      <c r="E513" s="25">
        <f>'РО ПП2'!E220+'РО ПП2'!F220+'РО ПП2'!G220</f>
        <v>0</v>
      </c>
      <c r="F513" s="25">
        <f>'РО ПП2'!H220</f>
        <v>0</v>
      </c>
    </row>
    <row r="514" spans="1:6" ht="21" customHeight="1" x14ac:dyDescent="0.3">
      <c r="A514" s="187"/>
      <c r="B514" s="198"/>
      <c r="C514" s="56" t="s">
        <v>16</v>
      </c>
      <c r="D514" s="25">
        <f t="shared" si="108"/>
        <v>2200</v>
      </c>
      <c r="E514" s="25">
        <f>'РО ПП2'!E221+'РО ПП2'!F221+'РО ПП2'!G221</f>
        <v>2200</v>
      </c>
      <c r="F514" s="25">
        <f>'РО ПП2'!H221</f>
        <v>0</v>
      </c>
    </row>
    <row r="515" spans="1:6" ht="21" customHeight="1" x14ac:dyDescent="0.3">
      <c r="A515" s="187"/>
      <c r="B515" s="198"/>
      <c r="C515" s="56" t="s">
        <v>17</v>
      </c>
      <c r="D515" s="25">
        <f t="shared" si="108"/>
        <v>0</v>
      </c>
      <c r="E515" s="25">
        <f>'РО ПП2'!E222+'РО ПП2'!F222+'РО ПП2'!G222</f>
        <v>0</v>
      </c>
      <c r="F515" s="25">
        <f>'РО ПП2'!H222</f>
        <v>0</v>
      </c>
    </row>
    <row r="516" spans="1:6" ht="21" customHeight="1" x14ac:dyDescent="0.3">
      <c r="A516" s="187"/>
      <c r="B516" s="198"/>
      <c r="C516" s="56" t="s">
        <v>18</v>
      </c>
      <c r="D516" s="25">
        <f t="shared" si="108"/>
        <v>0</v>
      </c>
      <c r="E516" s="25">
        <f>'РО ПП2'!E223+'РО ПП2'!F223+'РО ПП2'!G223</f>
        <v>0</v>
      </c>
      <c r="F516" s="25">
        <f>'РО ПП2'!H223</f>
        <v>0</v>
      </c>
    </row>
    <row r="517" spans="1:6" ht="21" customHeight="1" x14ac:dyDescent="0.3">
      <c r="A517" s="188"/>
      <c r="B517" s="199"/>
      <c r="C517" s="56" t="s">
        <v>19</v>
      </c>
      <c r="D517" s="25">
        <f t="shared" si="108"/>
        <v>0</v>
      </c>
      <c r="E517" s="25">
        <f>'РО ПП2'!E224+'РО ПП2'!F224+'РО ПП2'!G224</f>
        <v>0</v>
      </c>
      <c r="F517" s="25">
        <f>'РО ПП2'!H224</f>
        <v>0</v>
      </c>
    </row>
    <row r="518" spans="1:6" ht="21" customHeight="1" x14ac:dyDescent="0.3">
      <c r="A518" s="72" t="s">
        <v>478</v>
      </c>
      <c r="B518" s="190" t="s">
        <v>628</v>
      </c>
      <c r="C518" s="191"/>
      <c r="D518" s="191"/>
      <c r="E518" s="191"/>
      <c r="F518" s="192"/>
    </row>
    <row r="519" spans="1:6" ht="21" customHeight="1" x14ac:dyDescent="0.3">
      <c r="A519" s="186" t="s">
        <v>479</v>
      </c>
      <c r="B519" s="189" t="s">
        <v>629</v>
      </c>
      <c r="C519" s="73" t="s">
        <v>66</v>
      </c>
      <c r="D519" s="25">
        <f>SUM(E519:F519)</f>
        <v>252757.2</v>
      </c>
      <c r="E519" s="25">
        <f>SUM(E520:E524)</f>
        <v>0</v>
      </c>
      <c r="F519" s="25">
        <f>SUM(F520:F524)</f>
        <v>252757.2</v>
      </c>
    </row>
    <row r="520" spans="1:6" ht="21" customHeight="1" x14ac:dyDescent="0.3">
      <c r="A520" s="187"/>
      <c r="B520" s="189"/>
      <c r="C520" s="73" t="s">
        <v>15</v>
      </c>
      <c r="D520" s="25">
        <f t="shared" ref="D520:D524" si="109">SUM(E520:F520)</f>
        <v>0</v>
      </c>
      <c r="E520" s="25">
        <f>E526+E532</f>
        <v>0</v>
      </c>
      <c r="F520" s="25">
        <f>F526+F532</f>
        <v>0</v>
      </c>
    </row>
    <row r="521" spans="1:6" ht="21" customHeight="1" x14ac:dyDescent="0.3">
      <c r="A521" s="187"/>
      <c r="B521" s="189"/>
      <c r="C521" s="73" t="s">
        <v>16</v>
      </c>
      <c r="D521" s="25">
        <f t="shared" si="109"/>
        <v>176936.1</v>
      </c>
      <c r="E521" s="25">
        <f t="shared" ref="E521:F524" si="110">E527+E533</f>
        <v>0</v>
      </c>
      <c r="F521" s="25">
        <f t="shared" si="110"/>
        <v>176936.1</v>
      </c>
    </row>
    <row r="522" spans="1:6" ht="21" customHeight="1" x14ac:dyDescent="0.3">
      <c r="A522" s="187"/>
      <c r="B522" s="189"/>
      <c r="C522" s="73" t="s">
        <v>17</v>
      </c>
      <c r="D522" s="25">
        <f t="shared" si="109"/>
        <v>75821.099999999991</v>
      </c>
      <c r="E522" s="25">
        <f t="shared" si="110"/>
        <v>0</v>
      </c>
      <c r="F522" s="25">
        <f t="shared" si="110"/>
        <v>75821.099999999991</v>
      </c>
    </row>
    <row r="523" spans="1:6" ht="21" customHeight="1" x14ac:dyDescent="0.3">
      <c r="A523" s="187"/>
      <c r="B523" s="189"/>
      <c r="C523" s="73" t="s">
        <v>18</v>
      </c>
      <c r="D523" s="25">
        <f t="shared" si="109"/>
        <v>0</v>
      </c>
      <c r="E523" s="25">
        <f t="shared" si="110"/>
        <v>0</v>
      </c>
      <c r="F523" s="25">
        <f t="shared" si="110"/>
        <v>0</v>
      </c>
    </row>
    <row r="524" spans="1:6" ht="21" customHeight="1" x14ac:dyDescent="0.3">
      <c r="A524" s="188"/>
      <c r="B524" s="189"/>
      <c r="C524" s="73" t="s">
        <v>19</v>
      </c>
      <c r="D524" s="25">
        <f t="shared" si="109"/>
        <v>0</v>
      </c>
      <c r="E524" s="25">
        <f t="shared" si="110"/>
        <v>0</v>
      </c>
      <c r="F524" s="25">
        <f t="shared" si="110"/>
        <v>0</v>
      </c>
    </row>
    <row r="525" spans="1:6" ht="21" customHeight="1" x14ac:dyDescent="0.3">
      <c r="A525" s="186" t="s">
        <v>480</v>
      </c>
      <c r="B525" s="189" t="str">
        <f>'РО ПП2'!$B$232</f>
        <v>Мероприятие 1. Экспертиза здания начальной общеобразовательной организации с оборудованием, земельным участком и инженерными коммуникациями в микрорайоне "Южные ворота" в п.Зональная Станция Томского района Томской области</v>
      </c>
      <c r="C525" s="73" t="s">
        <v>66</v>
      </c>
      <c r="D525" s="25">
        <f>SUM(E525:F525)</f>
        <v>20</v>
      </c>
      <c r="E525" s="25">
        <f>SUM(E526:E530)</f>
        <v>0</v>
      </c>
      <c r="F525" s="25">
        <f>SUM(F526:F530)</f>
        <v>20</v>
      </c>
    </row>
    <row r="526" spans="1:6" ht="21" customHeight="1" x14ac:dyDescent="0.3">
      <c r="A526" s="187"/>
      <c r="B526" s="189"/>
      <c r="C526" s="73" t="s">
        <v>15</v>
      </c>
      <c r="D526" s="25">
        <f t="shared" ref="D526:D530" si="111">SUM(E526:F526)</f>
        <v>0</v>
      </c>
      <c r="E526" s="25">
        <v>0</v>
      </c>
      <c r="F526" s="25">
        <f>'РО ПП2'!H233+'РО ПП2'!G233+'РО ПП2'!F233+'РО ПП2'!E233</f>
        <v>0</v>
      </c>
    </row>
    <row r="527" spans="1:6" ht="21" customHeight="1" x14ac:dyDescent="0.3">
      <c r="A527" s="187"/>
      <c r="B527" s="189"/>
      <c r="C527" s="73" t="s">
        <v>16</v>
      </c>
      <c r="D527" s="25">
        <f t="shared" si="111"/>
        <v>20</v>
      </c>
      <c r="E527" s="25">
        <v>0</v>
      </c>
      <c r="F527" s="25">
        <f>'РО ПП2'!H234+'РО ПП2'!G234+'РО ПП2'!F234+'РО ПП2'!E234</f>
        <v>20</v>
      </c>
    </row>
    <row r="528" spans="1:6" ht="21" customHeight="1" x14ac:dyDescent="0.3">
      <c r="A528" s="187"/>
      <c r="B528" s="189"/>
      <c r="C528" s="73" t="s">
        <v>17</v>
      </c>
      <c r="D528" s="25">
        <f t="shared" si="111"/>
        <v>0</v>
      </c>
      <c r="E528" s="25">
        <v>0</v>
      </c>
      <c r="F528" s="25">
        <f>'РО ПП2'!H235+'РО ПП2'!G235+'РО ПП2'!F235+'РО ПП2'!E235</f>
        <v>0</v>
      </c>
    </row>
    <row r="529" spans="1:6" ht="21" customHeight="1" x14ac:dyDescent="0.3">
      <c r="A529" s="187"/>
      <c r="B529" s="189"/>
      <c r="C529" s="73" t="s">
        <v>18</v>
      </c>
      <c r="D529" s="25">
        <f t="shared" si="111"/>
        <v>0</v>
      </c>
      <c r="E529" s="25">
        <v>0</v>
      </c>
      <c r="F529" s="25">
        <f>'РО ПП2'!H236+'РО ПП2'!G236+'РО ПП2'!F236+'РО ПП2'!E236</f>
        <v>0</v>
      </c>
    </row>
    <row r="530" spans="1:6" ht="24" customHeight="1" x14ac:dyDescent="0.3">
      <c r="A530" s="188"/>
      <c r="B530" s="189"/>
      <c r="C530" s="73" t="s">
        <v>19</v>
      </c>
      <c r="D530" s="25">
        <f t="shared" si="111"/>
        <v>0</v>
      </c>
      <c r="E530" s="25">
        <v>0</v>
      </c>
      <c r="F530" s="25">
        <f>'РО ПП2'!H237+'РО ПП2'!G237+'РО ПП2'!F237+'РО ПП2'!E237</f>
        <v>0</v>
      </c>
    </row>
    <row r="531" spans="1:6" ht="27" customHeight="1" x14ac:dyDescent="0.3">
      <c r="A531" s="186" t="s">
        <v>479</v>
      </c>
      <c r="B531" s="189" t="str">
        <f>'РО ПП2'!$B$238</f>
        <v>Мероприятие 2. Приобретение здания начальной общеобразовательной организации с оборудованием, земельным участком и инженерными коммуникациями в микрорайоне "Южные ворота" в п.Зональная Станция Томского района Томской области</v>
      </c>
      <c r="C531" s="73" t="s">
        <v>66</v>
      </c>
      <c r="D531" s="25">
        <f>SUM(E531:F531)</f>
        <v>252737.2</v>
      </c>
      <c r="E531" s="25">
        <f>SUM(E532:E536)</f>
        <v>0</v>
      </c>
      <c r="F531" s="25">
        <f>SUM(F532:F536)</f>
        <v>252737.2</v>
      </c>
    </row>
    <row r="532" spans="1:6" ht="21" customHeight="1" x14ac:dyDescent="0.3">
      <c r="A532" s="187"/>
      <c r="B532" s="189"/>
      <c r="C532" s="73" t="s">
        <v>15</v>
      </c>
      <c r="D532" s="25">
        <f t="shared" ref="D532:D536" si="112">SUM(E532:F532)</f>
        <v>0</v>
      </c>
      <c r="E532" s="25">
        <v>0</v>
      </c>
      <c r="F532" s="25">
        <f>'РО ПП2'!H239+'РО ПП2'!G239+'РО ПП2'!F239+'РО ПП2'!E239</f>
        <v>0</v>
      </c>
    </row>
    <row r="533" spans="1:6" ht="21" customHeight="1" x14ac:dyDescent="0.3">
      <c r="A533" s="187"/>
      <c r="B533" s="189"/>
      <c r="C533" s="73" t="s">
        <v>16</v>
      </c>
      <c r="D533" s="25">
        <f t="shared" si="112"/>
        <v>176916.1</v>
      </c>
      <c r="E533" s="25">
        <v>0</v>
      </c>
      <c r="F533" s="25">
        <f>'РО ПП2'!H240+'РО ПП2'!G240+'РО ПП2'!F240+'РО ПП2'!E240</f>
        <v>176916.1</v>
      </c>
    </row>
    <row r="534" spans="1:6" ht="21" customHeight="1" x14ac:dyDescent="0.3">
      <c r="A534" s="187"/>
      <c r="B534" s="189"/>
      <c r="C534" s="73" t="s">
        <v>17</v>
      </c>
      <c r="D534" s="25">
        <f t="shared" si="112"/>
        <v>75821.099999999991</v>
      </c>
      <c r="E534" s="25">
        <v>0</v>
      </c>
      <c r="F534" s="25">
        <f>'РО ПП2'!H241+'РО ПП2'!G241+'РО ПП2'!F241+'РО ПП2'!E241</f>
        <v>75821.099999999991</v>
      </c>
    </row>
    <row r="535" spans="1:6" ht="21" customHeight="1" x14ac:dyDescent="0.3">
      <c r="A535" s="187"/>
      <c r="B535" s="189"/>
      <c r="C535" s="73" t="s">
        <v>18</v>
      </c>
      <c r="D535" s="25">
        <f t="shared" si="112"/>
        <v>0</v>
      </c>
      <c r="E535" s="25">
        <v>0</v>
      </c>
      <c r="F535" s="25">
        <f>'РО ПП2'!H242+'РО ПП2'!G242+'РО ПП2'!F242+'РО ПП2'!E242</f>
        <v>0</v>
      </c>
    </row>
    <row r="536" spans="1:6" ht="21" customHeight="1" x14ac:dyDescent="0.3">
      <c r="A536" s="188"/>
      <c r="B536" s="189"/>
      <c r="C536" s="73" t="s">
        <v>19</v>
      </c>
      <c r="D536" s="25">
        <f t="shared" si="112"/>
        <v>0</v>
      </c>
      <c r="E536" s="25">
        <f>'РО ПП2'!G243</f>
        <v>0</v>
      </c>
      <c r="F536" s="25">
        <f>'РО ПП2'!H243+'РО ПП2'!G243+'РО ПП2'!F243+'РО ПП2'!E243</f>
        <v>0</v>
      </c>
    </row>
    <row r="537" spans="1:6" ht="21" customHeight="1" x14ac:dyDescent="0.3">
      <c r="A537" s="115"/>
      <c r="B537" s="190" t="str">
        <f>'РО ПП2'!$B$244</f>
        <v>Задача 17 подпрограммы 2. Создание новых мест в дошкольных учреждениях</v>
      </c>
      <c r="C537" s="191"/>
      <c r="D537" s="191"/>
      <c r="E537" s="191"/>
      <c r="F537" s="192"/>
    </row>
    <row r="538" spans="1:6" ht="21" customHeight="1" x14ac:dyDescent="0.3">
      <c r="A538" s="186" t="s">
        <v>667</v>
      </c>
      <c r="B538" s="189" t="str">
        <f>'РО ПП2'!B245</f>
        <v>Основное мероприятие. Создание новых мест в дошкольных учреждениях</v>
      </c>
      <c r="C538" s="118" t="s">
        <v>66</v>
      </c>
      <c r="D538" s="25">
        <f>SUM(E538:F538)</f>
        <v>92092</v>
      </c>
      <c r="E538" s="25">
        <f>SUM(E539:E543)</f>
        <v>0</v>
      </c>
      <c r="F538" s="25">
        <f>SUM(F539:F543)</f>
        <v>92092</v>
      </c>
    </row>
    <row r="539" spans="1:6" ht="21" customHeight="1" x14ac:dyDescent="0.3">
      <c r="A539" s="187"/>
      <c r="B539" s="189"/>
      <c r="C539" s="118" t="s">
        <v>15</v>
      </c>
      <c r="D539" s="25">
        <f t="shared" ref="D539:D543" si="113">SUM(E539:F539)</f>
        <v>0</v>
      </c>
      <c r="E539" s="25">
        <f>E545</f>
        <v>0</v>
      </c>
      <c r="F539" s="25">
        <f>F545</f>
        <v>0</v>
      </c>
    </row>
    <row r="540" spans="1:6" ht="21" customHeight="1" x14ac:dyDescent="0.3">
      <c r="A540" s="187"/>
      <c r="B540" s="189"/>
      <c r="C540" s="118" t="s">
        <v>16</v>
      </c>
      <c r="D540" s="25">
        <f t="shared" si="113"/>
        <v>64464.4</v>
      </c>
      <c r="E540" s="25">
        <f t="shared" ref="E540:F540" si="114">E546</f>
        <v>0</v>
      </c>
      <c r="F540" s="25">
        <f t="shared" si="114"/>
        <v>64464.4</v>
      </c>
    </row>
    <row r="541" spans="1:6" ht="21" customHeight="1" x14ac:dyDescent="0.3">
      <c r="A541" s="187"/>
      <c r="B541" s="189"/>
      <c r="C541" s="118" t="s">
        <v>17</v>
      </c>
      <c r="D541" s="25">
        <f t="shared" si="113"/>
        <v>27627.599999999999</v>
      </c>
      <c r="E541" s="25">
        <f t="shared" ref="E541:F541" si="115">E547</f>
        <v>0</v>
      </c>
      <c r="F541" s="25">
        <f t="shared" si="115"/>
        <v>27627.599999999999</v>
      </c>
    </row>
    <row r="542" spans="1:6" ht="21" customHeight="1" x14ac:dyDescent="0.3">
      <c r="A542" s="187"/>
      <c r="B542" s="189"/>
      <c r="C542" s="118" t="s">
        <v>18</v>
      </c>
      <c r="D542" s="25">
        <f t="shared" si="113"/>
        <v>0</v>
      </c>
      <c r="E542" s="25">
        <f t="shared" ref="E542:F542" si="116">E548</f>
        <v>0</v>
      </c>
      <c r="F542" s="25">
        <f t="shared" si="116"/>
        <v>0</v>
      </c>
    </row>
    <row r="543" spans="1:6" ht="21" customHeight="1" x14ac:dyDescent="0.3">
      <c r="A543" s="188"/>
      <c r="B543" s="189"/>
      <c r="C543" s="118" t="s">
        <v>19</v>
      </c>
      <c r="D543" s="25">
        <f t="shared" si="113"/>
        <v>0</v>
      </c>
      <c r="E543" s="25">
        <f t="shared" ref="E543:F543" si="117">E549</f>
        <v>0</v>
      </c>
      <c r="F543" s="25">
        <f t="shared" si="117"/>
        <v>0</v>
      </c>
    </row>
    <row r="544" spans="1:6" ht="21" customHeight="1" x14ac:dyDescent="0.3">
      <c r="A544" s="186" t="s">
        <v>667</v>
      </c>
      <c r="B544" s="189" t="str">
        <f>'РО ПП2'!B251</f>
        <v>Мероприятие 1. Приобретение детского сада на 80 мест с оборудованием, земельным участком и инженерными коммуникациями в МКР "Северный" Заречного сельского поселения Томского района Томской области</v>
      </c>
      <c r="C544" s="118" t="s">
        <v>66</v>
      </c>
      <c r="D544" s="25">
        <f>SUM(E544:F544)</f>
        <v>92092</v>
      </c>
      <c r="E544" s="25">
        <f>SUM(E545:E549)</f>
        <v>0</v>
      </c>
      <c r="F544" s="25">
        <f>SUM(F545:F549)</f>
        <v>92092</v>
      </c>
    </row>
    <row r="545" spans="1:6" ht="21" customHeight="1" x14ac:dyDescent="0.3">
      <c r="A545" s="187"/>
      <c r="B545" s="189"/>
      <c r="C545" s="118" t="s">
        <v>15</v>
      </c>
      <c r="D545" s="25">
        <f t="shared" ref="D545:D547" si="118">SUM(E545:F545)</f>
        <v>0</v>
      </c>
      <c r="E545" s="25">
        <f>'РО ПП2'!H252+'РО ПП2'!G252+'РО ПП2'!F252+'РО ПП2'!E252</f>
        <v>0</v>
      </c>
      <c r="F545" s="25">
        <f>'РО ПП2'!H252+'РО ПП2'!G252+'РО ПП2'!F252+'РО ПП2'!E252</f>
        <v>0</v>
      </c>
    </row>
    <row r="546" spans="1:6" ht="21" customHeight="1" x14ac:dyDescent="0.3">
      <c r="A546" s="187"/>
      <c r="B546" s="189"/>
      <c r="C546" s="118" t="s">
        <v>16</v>
      </c>
      <c r="D546" s="25">
        <f t="shared" si="118"/>
        <v>64464.4</v>
      </c>
      <c r="E546" s="25">
        <v>0</v>
      </c>
      <c r="F546" s="25">
        <f>'РО ПП2'!H253+'РО ПП2'!G253+'РО ПП2'!F253+'РО ПП2'!E253</f>
        <v>64464.4</v>
      </c>
    </row>
    <row r="547" spans="1:6" ht="21" customHeight="1" x14ac:dyDescent="0.3">
      <c r="A547" s="187"/>
      <c r="B547" s="189"/>
      <c r="C547" s="118" t="s">
        <v>17</v>
      </c>
      <c r="D547" s="25">
        <f t="shared" si="118"/>
        <v>27627.599999999999</v>
      </c>
      <c r="E547" s="25">
        <v>0</v>
      </c>
      <c r="F547" s="25">
        <f>'РО ПП2'!H254+'РО ПП2'!G254+'РО ПП2'!F254+'РО ПП2'!E254</f>
        <v>27627.599999999999</v>
      </c>
    </row>
    <row r="548" spans="1:6" ht="21" customHeight="1" x14ac:dyDescent="0.3">
      <c r="A548" s="187"/>
      <c r="B548" s="189"/>
      <c r="C548" s="118" t="s">
        <v>18</v>
      </c>
      <c r="D548" s="25">
        <f>SUM(E548:E548)</f>
        <v>0</v>
      </c>
      <c r="E548" s="25">
        <f>'РО ПП2'!H255+'РО ПП2'!G255+'РО ПП2'!F255+'РО ПП2'!E255</f>
        <v>0</v>
      </c>
      <c r="F548" s="25">
        <f>'РО ПП2'!H255+'РО ПП2'!G255+'РО ПП2'!F255+'РО ПП2'!E255</f>
        <v>0</v>
      </c>
    </row>
    <row r="549" spans="1:6" ht="21" customHeight="1" x14ac:dyDescent="0.3">
      <c r="A549" s="188"/>
      <c r="B549" s="189"/>
      <c r="C549" s="118" t="s">
        <v>19</v>
      </c>
      <c r="D549" s="25">
        <f>SUM(E549:E549)</f>
        <v>0</v>
      </c>
      <c r="E549" s="25">
        <f>'РО ПП2'!H256+'РО ПП2'!G256+'РО ПП2'!F256+'РО ПП2'!E256</f>
        <v>0</v>
      </c>
      <c r="F549" s="25">
        <f>'РО ПП2'!H256+'РО ПП2'!G256+'РО ПП2'!F256+'РО ПП2'!E256</f>
        <v>0</v>
      </c>
    </row>
    <row r="550" spans="1:6" ht="21" customHeight="1" x14ac:dyDescent="0.3">
      <c r="A550" s="97"/>
      <c r="B550" s="190" t="s">
        <v>691</v>
      </c>
      <c r="C550" s="191"/>
      <c r="D550" s="191"/>
      <c r="E550" s="191"/>
      <c r="F550" s="192"/>
    </row>
    <row r="551" spans="1:6" ht="21" customHeight="1" x14ac:dyDescent="0.3">
      <c r="A551" s="186" t="s">
        <v>668</v>
      </c>
      <c r="B551" s="189" t="s">
        <v>663</v>
      </c>
      <c r="C551" s="99" t="s">
        <v>66</v>
      </c>
      <c r="D551" s="25">
        <f>SUM(E551:F551)</f>
        <v>3962.1</v>
      </c>
      <c r="E551" s="25">
        <f>SUM(E552:E556)</f>
        <v>3962.1</v>
      </c>
      <c r="F551" s="25">
        <f>SUM(F552:F556)</f>
        <v>0</v>
      </c>
    </row>
    <row r="552" spans="1:6" ht="21" customHeight="1" x14ac:dyDescent="0.3">
      <c r="A552" s="187"/>
      <c r="B552" s="189"/>
      <c r="C552" s="99" t="s">
        <v>15</v>
      </c>
      <c r="D552" s="25">
        <f t="shared" ref="D552:D556" si="119">SUM(E552:F552)</f>
        <v>0</v>
      </c>
      <c r="E552" s="25">
        <f>E558</f>
        <v>0</v>
      </c>
      <c r="F552" s="25">
        <f>F558</f>
        <v>0</v>
      </c>
    </row>
    <row r="553" spans="1:6" ht="21" customHeight="1" x14ac:dyDescent="0.3">
      <c r="A553" s="187"/>
      <c r="B553" s="189"/>
      <c r="C553" s="99" t="s">
        <v>16</v>
      </c>
      <c r="D553" s="25">
        <f t="shared" si="119"/>
        <v>0</v>
      </c>
      <c r="E553" s="25">
        <f t="shared" ref="E553:F556" si="120">E559</f>
        <v>0</v>
      </c>
      <c r="F553" s="25">
        <f t="shared" si="120"/>
        <v>0</v>
      </c>
    </row>
    <row r="554" spans="1:6" ht="21" customHeight="1" x14ac:dyDescent="0.3">
      <c r="A554" s="187"/>
      <c r="B554" s="189"/>
      <c r="C554" s="99" t="s">
        <v>17</v>
      </c>
      <c r="D554" s="25">
        <f t="shared" si="119"/>
        <v>3962.1</v>
      </c>
      <c r="E554" s="25">
        <f t="shared" si="120"/>
        <v>3962.1</v>
      </c>
      <c r="F554" s="25">
        <f t="shared" si="120"/>
        <v>0</v>
      </c>
    </row>
    <row r="555" spans="1:6" ht="21" customHeight="1" x14ac:dyDescent="0.3">
      <c r="A555" s="187"/>
      <c r="B555" s="189"/>
      <c r="C555" s="99" t="s">
        <v>18</v>
      </c>
      <c r="D555" s="25">
        <f t="shared" si="119"/>
        <v>0</v>
      </c>
      <c r="E555" s="25">
        <f t="shared" si="120"/>
        <v>0</v>
      </c>
      <c r="F555" s="25">
        <f t="shared" si="120"/>
        <v>0</v>
      </c>
    </row>
    <row r="556" spans="1:6" ht="21" customHeight="1" x14ac:dyDescent="0.3">
      <c r="A556" s="188"/>
      <c r="B556" s="189"/>
      <c r="C556" s="99" t="s">
        <v>19</v>
      </c>
      <c r="D556" s="25">
        <f t="shared" si="119"/>
        <v>0</v>
      </c>
      <c r="E556" s="25">
        <f t="shared" si="120"/>
        <v>0</v>
      </c>
      <c r="F556" s="25">
        <f t="shared" si="120"/>
        <v>0</v>
      </c>
    </row>
    <row r="557" spans="1:6" ht="21" customHeight="1" x14ac:dyDescent="0.3">
      <c r="A557" s="186" t="s">
        <v>668</v>
      </c>
      <c r="B557" s="189" t="s">
        <v>664</v>
      </c>
      <c r="C557" s="99" t="s">
        <v>66</v>
      </c>
      <c r="D557" s="25">
        <f>SUM(E557:F557)</f>
        <v>3962.1</v>
      </c>
      <c r="E557" s="25">
        <f>SUM(E558:E562)</f>
        <v>3962.1</v>
      </c>
      <c r="F557" s="25">
        <f>SUM(F558:F562)</f>
        <v>0</v>
      </c>
    </row>
    <row r="558" spans="1:6" ht="21" customHeight="1" x14ac:dyDescent="0.3">
      <c r="A558" s="187"/>
      <c r="B558" s="189"/>
      <c r="C558" s="99" t="s">
        <v>15</v>
      </c>
      <c r="D558" s="25">
        <f>SUM(E558:E558)</f>
        <v>0</v>
      </c>
      <c r="E558" s="25">
        <f>'РО ПП2'!H265+'РО ПП2'!G265+'РО ПП2'!F265+'РО ПП2'!E265</f>
        <v>0</v>
      </c>
      <c r="F558" s="25">
        <f t="shared" ref="F558:F562" si="121">SUM(F559:F563)</f>
        <v>0</v>
      </c>
    </row>
    <row r="559" spans="1:6" ht="21" customHeight="1" x14ac:dyDescent="0.3">
      <c r="A559" s="187"/>
      <c r="B559" s="189"/>
      <c r="C559" s="99" t="s">
        <v>16</v>
      </c>
      <c r="D559" s="25">
        <f>SUM(E559:E559)</f>
        <v>0</v>
      </c>
      <c r="E559" s="25">
        <f>'РО ПП2'!H266+'РО ПП2'!G266+'РО ПП2'!F266+'РО ПП2'!E266</f>
        <v>0</v>
      </c>
      <c r="F559" s="25">
        <f t="shared" si="121"/>
        <v>0</v>
      </c>
    </row>
    <row r="560" spans="1:6" ht="21" customHeight="1" x14ac:dyDescent="0.3">
      <c r="A560" s="187"/>
      <c r="B560" s="189"/>
      <c r="C560" s="99" t="s">
        <v>17</v>
      </c>
      <c r="D560" s="25">
        <f>SUM(E560:E560)</f>
        <v>3962.1</v>
      </c>
      <c r="E560" s="25">
        <f>'РО ПП2'!H267+'РО ПП2'!G267+'РО ПП2'!F267+'РО ПП2'!E267</f>
        <v>3962.1</v>
      </c>
      <c r="F560" s="25">
        <f t="shared" si="121"/>
        <v>0</v>
      </c>
    </row>
    <row r="561" spans="1:12" ht="21" customHeight="1" x14ac:dyDescent="0.3">
      <c r="A561" s="187"/>
      <c r="B561" s="189"/>
      <c r="C561" s="99" t="s">
        <v>18</v>
      </c>
      <c r="D561" s="25">
        <f>SUM(E561:E561)</f>
        <v>0</v>
      </c>
      <c r="E561" s="25">
        <f>'РО ПП2'!H268+'РО ПП2'!G268+'РО ПП2'!F268+'РО ПП2'!E268</f>
        <v>0</v>
      </c>
      <c r="F561" s="25">
        <f t="shared" si="121"/>
        <v>0</v>
      </c>
    </row>
    <row r="562" spans="1:12" ht="21" customHeight="1" x14ac:dyDescent="0.3">
      <c r="A562" s="188"/>
      <c r="B562" s="189"/>
      <c r="C562" s="99" t="s">
        <v>19</v>
      </c>
      <c r="D562" s="25">
        <f>SUM(E562:E562)</f>
        <v>0</v>
      </c>
      <c r="E562" s="25">
        <f>'РО ПП2'!H269+'РО ПП2'!G269+'РО ПП2'!F269+'РО ПП2'!E269</f>
        <v>0</v>
      </c>
      <c r="F562" s="25">
        <f t="shared" si="121"/>
        <v>0</v>
      </c>
    </row>
    <row r="563" spans="1:12" ht="21" customHeight="1" x14ac:dyDescent="0.3">
      <c r="A563" s="97"/>
      <c r="B563" s="190" t="s">
        <v>779</v>
      </c>
      <c r="C563" s="191"/>
      <c r="D563" s="191"/>
      <c r="E563" s="191"/>
      <c r="F563" s="192"/>
    </row>
    <row r="564" spans="1:12" ht="21" customHeight="1" x14ac:dyDescent="0.3">
      <c r="A564" s="186" t="s">
        <v>780</v>
      </c>
      <c r="B564" s="189" t="str">
        <f>'РО ПП2'!$B$271</f>
        <v xml:space="preserve">Основное мероприятие. Грантовая поддержка местных инициатив граждан, проживающих в сельской местности, в рамках государственной программы "Развитие сельского хозяйства и регулируемых рынков в Томской области"
</v>
      </c>
      <c r="C564" s="99" t="s">
        <v>66</v>
      </c>
      <c r="D564" s="25">
        <f>SUM(E564:F564)</f>
        <v>681.2</v>
      </c>
      <c r="E564" s="25">
        <f>SUM(E565:E569)</f>
        <v>681.2</v>
      </c>
      <c r="F564" s="25">
        <f>SUM(F565:F569)</f>
        <v>0</v>
      </c>
    </row>
    <row r="565" spans="1:12" ht="21" customHeight="1" x14ac:dyDescent="0.3">
      <c r="A565" s="187"/>
      <c r="B565" s="189"/>
      <c r="C565" s="99" t="s">
        <v>15</v>
      </c>
      <c r="D565" s="25">
        <f t="shared" ref="D565:D569" si="122">SUM(E565:F565)</f>
        <v>0</v>
      </c>
      <c r="E565" s="25">
        <f>E571</f>
        <v>0</v>
      </c>
      <c r="F565" s="25">
        <f>F571</f>
        <v>0</v>
      </c>
    </row>
    <row r="566" spans="1:12" ht="21" customHeight="1" x14ac:dyDescent="0.3">
      <c r="A566" s="187"/>
      <c r="B566" s="189"/>
      <c r="C566" s="99" t="s">
        <v>16</v>
      </c>
      <c r="D566" s="25">
        <f t="shared" si="122"/>
        <v>0</v>
      </c>
      <c r="E566" s="25">
        <f t="shared" ref="E566:F569" si="123">E572</f>
        <v>0</v>
      </c>
      <c r="F566" s="25">
        <f t="shared" si="123"/>
        <v>0</v>
      </c>
    </row>
    <row r="567" spans="1:12" ht="21" customHeight="1" x14ac:dyDescent="0.3">
      <c r="A567" s="187"/>
      <c r="B567" s="189"/>
      <c r="C567" s="99" t="s">
        <v>17</v>
      </c>
      <c r="D567" s="25">
        <f t="shared" si="122"/>
        <v>681.2</v>
      </c>
      <c r="E567" s="25">
        <f t="shared" si="123"/>
        <v>681.2</v>
      </c>
      <c r="F567" s="25">
        <f t="shared" si="123"/>
        <v>0</v>
      </c>
    </row>
    <row r="568" spans="1:12" ht="21" customHeight="1" x14ac:dyDescent="0.3">
      <c r="A568" s="187"/>
      <c r="B568" s="189"/>
      <c r="C568" s="99" t="s">
        <v>18</v>
      </c>
      <c r="D568" s="25">
        <f t="shared" si="122"/>
        <v>0</v>
      </c>
      <c r="E568" s="25">
        <f t="shared" si="123"/>
        <v>0</v>
      </c>
      <c r="F568" s="25">
        <f t="shared" si="123"/>
        <v>0</v>
      </c>
    </row>
    <row r="569" spans="1:12" ht="21" customHeight="1" x14ac:dyDescent="0.3">
      <c r="A569" s="188"/>
      <c r="B569" s="189"/>
      <c r="C569" s="99" t="s">
        <v>19</v>
      </c>
      <c r="D569" s="25">
        <f t="shared" si="122"/>
        <v>0</v>
      </c>
      <c r="E569" s="25">
        <f t="shared" si="123"/>
        <v>0</v>
      </c>
      <c r="F569" s="25">
        <f t="shared" si="123"/>
        <v>0</v>
      </c>
    </row>
    <row r="570" spans="1:12" ht="21" customHeight="1" x14ac:dyDescent="0.3">
      <c r="A570" s="186" t="s">
        <v>780</v>
      </c>
      <c r="B570" s="189" t="str">
        <f>'РО ПП2'!$B$277</f>
        <v>Мероприятие 1. Грантовая поддержка местных инициатив граждан, проживающих в сельской местности, в рамках государственной программы "Развитие сельского хозяйства и регулируемых рынков в Томской области"</v>
      </c>
      <c r="C570" s="99" t="s">
        <v>66</v>
      </c>
      <c r="D570" s="25">
        <f>SUM(E570:F570)</f>
        <v>681.2</v>
      </c>
      <c r="E570" s="25">
        <f>SUM(E571:E575)</f>
        <v>681.2</v>
      </c>
      <c r="F570" s="25">
        <f>SUM(F571:F575)</f>
        <v>0</v>
      </c>
    </row>
    <row r="571" spans="1:12" ht="21" customHeight="1" x14ac:dyDescent="0.3">
      <c r="A571" s="187"/>
      <c r="B571" s="189"/>
      <c r="C571" s="99" t="s">
        <v>15</v>
      </c>
      <c r="D571" s="25">
        <f>SUM(E571:E571)</f>
        <v>0</v>
      </c>
      <c r="E571" s="25">
        <f>'РО ПП2'!H278+'РО ПП2'!G278+'РО ПП2'!F278+'РО ПП2'!E278</f>
        <v>0</v>
      </c>
      <c r="F571" s="25">
        <v>0</v>
      </c>
    </row>
    <row r="572" spans="1:12" ht="21" customHeight="1" x14ac:dyDescent="0.3">
      <c r="A572" s="187"/>
      <c r="B572" s="189"/>
      <c r="C572" s="99" t="s">
        <v>16</v>
      </c>
      <c r="D572" s="25">
        <f>SUM(E572:E572)</f>
        <v>0</v>
      </c>
      <c r="E572" s="25">
        <f>'РО ПП2'!H279+'РО ПП2'!G279+'РО ПП2'!F279+'РО ПП2'!E279</f>
        <v>0</v>
      </c>
      <c r="F572" s="25">
        <v>0</v>
      </c>
    </row>
    <row r="573" spans="1:12" ht="21" customHeight="1" x14ac:dyDescent="0.3">
      <c r="A573" s="187"/>
      <c r="B573" s="189"/>
      <c r="C573" s="99" t="s">
        <v>17</v>
      </c>
      <c r="D573" s="25">
        <f>SUM(E573:E573)</f>
        <v>681.2</v>
      </c>
      <c r="E573" s="25">
        <f>'РО ПП2'!H280+'РО ПП2'!G280+'РО ПП2'!F280+'РО ПП2'!E280</f>
        <v>681.2</v>
      </c>
      <c r="F573" s="25">
        <v>0</v>
      </c>
    </row>
    <row r="574" spans="1:12" ht="21" customHeight="1" x14ac:dyDescent="0.3">
      <c r="A574" s="187"/>
      <c r="B574" s="189"/>
      <c r="C574" s="99" t="s">
        <v>18</v>
      </c>
      <c r="D574" s="25">
        <f>SUM(E574:E574)</f>
        <v>0</v>
      </c>
      <c r="E574" s="25">
        <f>'РО ПП2'!H281+'РО ПП2'!G281+'РО ПП2'!F281+'РО ПП2'!E281</f>
        <v>0</v>
      </c>
      <c r="F574" s="25">
        <v>0</v>
      </c>
    </row>
    <row r="575" spans="1:12" ht="21" customHeight="1" x14ac:dyDescent="0.3">
      <c r="A575" s="188"/>
      <c r="B575" s="189"/>
      <c r="C575" s="99" t="s">
        <v>19</v>
      </c>
      <c r="D575" s="25">
        <f>SUM(E575:E575)</f>
        <v>0</v>
      </c>
      <c r="E575" s="25">
        <f>'РО ПП2'!H282+'РО ПП2'!G282+'РО ПП2'!F282+'РО ПП2'!E282</f>
        <v>0</v>
      </c>
      <c r="F575" s="25">
        <v>0</v>
      </c>
    </row>
    <row r="576" spans="1:12" ht="21" customHeight="1" x14ac:dyDescent="0.3">
      <c r="A576" s="216"/>
      <c r="B576" s="171" t="s">
        <v>120</v>
      </c>
      <c r="C576" s="9" t="s">
        <v>66</v>
      </c>
      <c r="D576" s="25">
        <f>SUM(E576:F576)</f>
        <v>635232.69999999995</v>
      </c>
      <c r="E576" s="25">
        <f>SUM(E577:E581)</f>
        <v>157380.4</v>
      </c>
      <c r="F576" s="25">
        <f>SUM(F577:F581)</f>
        <v>477852.29999999993</v>
      </c>
      <c r="I576" s="39"/>
      <c r="J576" s="219"/>
      <c r="K576" s="219"/>
      <c r="L576" s="219"/>
    </row>
    <row r="577" spans="1:12" ht="21" customHeight="1" x14ac:dyDescent="0.3">
      <c r="A577" s="216"/>
      <c r="B577" s="162"/>
      <c r="C577" s="9" t="s">
        <v>15</v>
      </c>
      <c r="D577" s="25">
        <f t="shared" si="106"/>
        <v>101622.90000000001</v>
      </c>
      <c r="E577" s="3">
        <f t="shared" ref="E577:F581" si="124">E307+E314+E321+E328+E335+E342+E379+E392+E405+E418+E437+E450+E463+E488+E501+E520+E539+E552+E565</f>
        <v>67217.100000000006</v>
      </c>
      <c r="F577" s="3">
        <f t="shared" si="124"/>
        <v>34405.800000000003</v>
      </c>
      <c r="I577" s="39"/>
      <c r="J577" s="219"/>
      <c r="K577" s="219"/>
      <c r="L577" s="219"/>
    </row>
    <row r="578" spans="1:12" ht="21" customHeight="1" x14ac:dyDescent="0.3">
      <c r="A578" s="216"/>
      <c r="B578" s="162"/>
      <c r="C578" s="9" t="s">
        <v>16</v>
      </c>
      <c r="D578" s="25">
        <f t="shared" si="106"/>
        <v>316739.90000000002</v>
      </c>
      <c r="E578" s="3">
        <f t="shared" si="124"/>
        <v>43553.4</v>
      </c>
      <c r="F578" s="3">
        <f t="shared" si="124"/>
        <v>273186.5</v>
      </c>
      <c r="I578" s="39"/>
      <c r="J578" s="219"/>
      <c r="K578" s="219"/>
      <c r="L578" s="219"/>
    </row>
    <row r="579" spans="1:12" ht="21" customHeight="1" x14ac:dyDescent="0.3">
      <c r="A579" s="216"/>
      <c r="B579" s="162"/>
      <c r="C579" s="9" t="s">
        <v>17</v>
      </c>
      <c r="D579" s="25">
        <f t="shared" si="106"/>
        <v>154659.79999999999</v>
      </c>
      <c r="E579" s="3">
        <f t="shared" si="124"/>
        <v>22044.400000000001</v>
      </c>
      <c r="F579" s="3">
        <f t="shared" si="124"/>
        <v>132615.4</v>
      </c>
      <c r="I579" s="39"/>
      <c r="J579" s="219"/>
      <c r="K579" s="219"/>
      <c r="L579" s="219"/>
    </row>
    <row r="580" spans="1:12" ht="21" customHeight="1" x14ac:dyDescent="0.3">
      <c r="A580" s="216"/>
      <c r="B580" s="162"/>
      <c r="C580" s="9" t="s">
        <v>18</v>
      </c>
      <c r="D580" s="25">
        <f t="shared" si="106"/>
        <v>37889.399999999994</v>
      </c>
      <c r="E580" s="3">
        <f t="shared" si="124"/>
        <v>11342.3</v>
      </c>
      <c r="F580" s="3">
        <f t="shared" si="124"/>
        <v>26547.1</v>
      </c>
      <c r="I580" s="39"/>
      <c r="J580" s="219"/>
      <c r="K580" s="219"/>
      <c r="L580" s="219"/>
    </row>
    <row r="581" spans="1:12" ht="21" customHeight="1" x14ac:dyDescent="0.3">
      <c r="A581" s="216"/>
      <c r="B581" s="163"/>
      <c r="C581" s="9" t="s">
        <v>19</v>
      </c>
      <c r="D581" s="25">
        <f t="shared" si="106"/>
        <v>24320.7</v>
      </c>
      <c r="E581" s="3">
        <f t="shared" si="124"/>
        <v>13223.2</v>
      </c>
      <c r="F581" s="3">
        <f t="shared" si="124"/>
        <v>11097.5</v>
      </c>
      <c r="I581" s="39"/>
      <c r="J581" s="219"/>
      <c r="K581" s="219"/>
      <c r="L581" s="219"/>
    </row>
    <row r="582" spans="1:12" ht="21" customHeight="1" x14ac:dyDescent="0.3">
      <c r="A582" s="11">
        <v>3</v>
      </c>
      <c r="B582" s="153" t="s">
        <v>121</v>
      </c>
      <c r="C582" s="153"/>
      <c r="D582" s="153"/>
      <c r="E582" s="153"/>
      <c r="F582" s="153"/>
    </row>
    <row r="583" spans="1:12" ht="18.75" customHeight="1" x14ac:dyDescent="0.3">
      <c r="A583" s="170" t="s">
        <v>177</v>
      </c>
      <c r="B583" s="171" t="s">
        <v>122</v>
      </c>
      <c r="C583" s="1" t="s">
        <v>66</v>
      </c>
      <c r="D583" s="25">
        <f>SUM(E583:F583)</f>
        <v>161610.29999999999</v>
      </c>
      <c r="E583" s="25">
        <f>SUM(E584:E588)</f>
        <v>161610.29999999999</v>
      </c>
      <c r="F583" s="25">
        <f>SUM(F584:F588)</f>
        <v>0</v>
      </c>
    </row>
    <row r="584" spans="1:12" ht="21" customHeight="1" x14ac:dyDescent="0.3">
      <c r="A584" s="170"/>
      <c r="B584" s="162"/>
      <c r="C584" s="1" t="s">
        <v>15</v>
      </c>
      <c r="D584" s="25">
        <f t="shared" ref="D584:D600" si="125">SUM(E584:F584)</f>
        <v>29570.2</v>
      </c>
      <c r="E584" s="25">
        <f>ПП3!E$10</f>
        <v>29570.2</v>
      </c>
      <c r="F584" s="25">
        <v>0</v>
      </c>
    </row>
    <row r="585" spans="1:12" ht="21" customHeight="1" x14ac:dyDescent="0.3">
      <c r="A585" s="170"/>
      <c r="B585" s="162"/>
      <c r="C585" s="1" t="s">
        <v>16</v>
      </c>
      <c r="D585" s="25">
        <f t="shared" si="125"/>
        <v>29430.9</v>
      </c>
      <c r="E585" s="25">
        <f>ПП3!F$10</f>
        <v>29430.9</v>
      </c>
      <c r="F585" s="25">
        <v>0</v>
      </c>
    </row>
    <row r="586" spans="1:12" ht="21" customHeight="1" x14ac:dyDescent="0.3">
      <c r="A586" s="170"/>
      <c r="B586" s="162"/>
      <c r="C586" s="1" t="s">
        <v>17</v>
      </c>
      <c r="D586" s="25">
        <f t="shared" si="125"/>
        <v>34210.400000000001</v>
      </c>
      <c r="E586" s="25">
        <f>ПП3!G$10</f>
        <v>34210.400000000001</v>
      </c>
      <c r="F586" s="25">
        <v>0</v>
      </c>
    </row>
    <row r="587" spans="1:12" ht="21" customHeight="1" x14ac:dyDescent="0.3">
      <c r="A587" s="170"/>
      <c r="B587" s="162"/>
      <c r="C587" s="1" t="s">
        <v>18</v>
      </c>
      <c r="D587" s="25">
        <f t="shared" si="125"/>
        <v>34199.4</v>
      </c>
      <c r="E587" s="25">
        <f>ПП3!H$10</f>
        <v>34199.4</v>
      </c>
      <c r="F587" s="25">
        <v>0</v>
      </c>
    </row>
    <row r="588" spans="1:12" ht="21" customHeight="1" x14ac:dyDescent="0.3">
      <c r="A588" s="170"/>
      <c r="B588" s="163"/>
      <c r="C588" s="1" t="s">
        <v>19</v>
      </c>
      <c r="D588" s="25">
        <f t="shared" si="125"/>
        <v>34199.4</v>
      </c>
      <c r="E588" s="25">
        <f>ПП3!I$10</f>
        <v>34199.4</v>
      </c>
      <c r="F588" s="25">
        <v>0</v>
      </c>
    </row>
    <row r="589" spans="1:12" ht="21" customHeight="1" x14ac:dyDescent="0.3">
      <c r="A589" s="216"/>
      <c r="B589" s="172" t="s">
        <v>123</v>
      </c>
      <c r="C589" s="1" t="s">
        <v>66</v>
      </c>
      <c r="D589" s="25">
        <f>SUM(E589:F589)</f>
        <v>161610.29999999999</v>
      </c>
      <c r="E589" s="25">
        <f>SUM(E590:E594)</f>
        <v>161610.29999999999</v>
      </c>
      <c r="F589" s="25">
        <f>SUM(F590:F594)</f>
        <v>0</v>
      </c>
    </row>
    <row r="590" spans="1:12" ht="21" customHeight="1" x14ac:dyDescent="0.3">
      <c r="A590" s="216"/>
      <c r="B590" s="172"/>
      <c r="C590" s="1" t="s">
        <v>15</v>
      </c>
      <c r="D590" s="25">
        <f t="shared" si="125"/>
        <v>29570.2</v>
      </c>
      <c r="E590" s="25">
        <f>E584</f>
        <v>29570.2</v>
      </c>
      <c r="F590" s="25">
        <f>F584</f>
        <v>0</v>
      </c>
    </row>
    <row r="591" spans="1:12" ht="21" customHeight="1" x14ac:dyDescent="0.3">
      <c r="A591" s="216"/>
      <c r="B591" s="172"/>
      <c r="C591" s="1" t="s">
        <v>16</v>
      </c>
      <c r="D591" s="25">
        <f t="shared" si="125"/>
        <v>29430.9</v>
      </c>
      <c r="E591" s="25">
        <f t="shared" ref="E591:F594" si="126">E585</f>
        <v>29430.9</v>
      </c>
      <c r="F591" s="25">
        <f t="shared" si="126"/>
        <v>0</v>
      </c>
    </row>
    <row r="592" spans="1:12" ht="21" customHeight="1" x14ac:dyDescent="0.3">
      <c r="A592" s="216"/>
      <c r="B592" s="172"/>
      <c r="C592" s="1" t="s">
        <v>17</v>
      </c>
      <c r="D592" s="25">
        <f t="shared" si="125"/>
        <v>34210.400000000001</v>
      </c>
      <c r="E592" s="25">
        <f t="shared" si="126"/>
        <v>34210.400000000001</v>
      </c>
      <c r="F592" s="25">
        <f t="shared" si="126"/>
        <v>0</v>
      </c>
    </row>
    <row r="593" spans="1:6" ht="21" customHeight="1" x14ac:dyDescent="0.3">
      <c r="A593" s="216"/>
      <c r="B593" s="172"/>
      <c r="C593" s="1" t="s">
        <v>18</v>
      </c>
      <c r="D593" s="25">
        <f t="shared" si="125"/>
        <v>34199.4</v>
      </c>
      <c r="E593" s="25">
        <f t="shared" si="126"/>
        <v>34199.4</v>
      </c>
      <c r="F593" s="25">
        <f t="shared" si="126"/>
        <v>0</v>
      </c>
    </row>
    <row r="594" spans="1:6" ht="21" customHeight="1" x14ac:dyDescent="0.3">
      <c r="A594" s="216"/>
      <c r="B594" s="172"/>
      <c r="C594" s="1" t="s">
        <v>19</v>
      </c>
      <c r="D594" s="25">
        <f t="shared" si="125"/>
        <v>34199.4</v>
      </c>
      <c r="E594" s="25">
        <f t="shared" si="126"/>
        <v>34199.4</v>
      </c>
      <c r="F594" s="25">
        <f t="shared" si="126"/>
        <v>0</v>
      </c>
    </row>
    <row r="595" spans="1:6" ht="21" customHeight="1" x14ac:dyDescent="0.3">
      <c r="A595" s="216"/>
      <c r="B595" s="172" t="s">
        <v>69</v>
      </c>
      <c r="C595" s="1" t="s">
        <v>66</v>
      </c>
      <c r="D595" s="25">
        <f>SUM(E595:F595)</f>
        <v>5925012.644199999</v>
      </c>
      <c r="E595" s="25">
        <f>SUM(E596:E600)</f>
        <v>5447160.3441999992</v>
      </c>
      <c r="F595" s="25">
        <f>SUM(F596:F600)</f>
        <v>477852.29999999993</v>
      </c>
    </row>
    <row r="596" spans="1:6" ht="21" customHeight="1" x14ac:dyDescent="0.3">
      <c r="A596" s="216"/>
      <c r="B596" s="172"/>
      <c r="C596" s="1" t="s">
        <v>15</v>
      </c>
      <c r="D596" s="25">
        <f t="shared" si="125"/>
        <v>1155966.72</v>
      </c>
      <c r="E596" s="25">
        <f t="shared" ref="E596:F600" si="127">E299+E577+E590</f>
        <v>1121560.92</v>
      </c>
      <c r="F596" s="25">
        <f t="shared" si="127"/>
        <v>34405.800000000003</v>
      </c>
    </row>
    <row r="597" spans="1:6" ht="21" customHeight="1" x14ac:dyDescent="0.3">
      <c r="A597" s="216"/>
      <c r="B597" s="172"/>
      <c r="C597" s="1" t="s">
        <v>16</v>
      </c>
      <c r="D597" s="25">
        <f t="shared" si="125"/>
        <v>1467230.1241999997</v>
      </c>
      <c r="E597" s="25">
        <f t="shared" si="127"/>
        <v>1194043.6241999997</v>
      </c>
      <c r="F597" s="25">
        <f t="shared" si="127"/>
        <v>273186.5</v>
      </c>
    </row>
    <row r="598" spans="1:6" ht="21" customHeight="1" x14ac:dyDescent="0.3">
      <c r="A598" s="216"/>
      <c r="B598" s="172"/>
      <c r="C598" s="1" t="s">
        <v>17</v>
      </c>
      <c r="D598" s="25">
        <f t="shared" si="125"/>
        <v>1196031.5</v>
      </c>
      <c r="E598" s="25">
        <f t="shared" si="127"/>
        <v>1063416.1000000001</v>
      </c>
      <c r="F598" s="25">
        <f t="shared" si="127"/>
        <v>132615.4</v>
      </c>
    </row>
    <row r="599" spans="1:6" ht="21" customHeight="1" x14ac:dyDescent="0.3">
      <c r="A599" s="216"/>
      <c r="B599" s="172"/>
      <c r="C599" s="1" t="s">
        <v>124</v>
      </c>
      <c r="D599" s="25">
        <f t="shared" si="125"/>
        <v>1059676.5000000002</v>
      </c>
      <c r="E599" s="25">
        <f t="shared" si="127"/>
        <v>1033129.4000000003</v>
      </c>
      <c r="F599" s="25">
        <f t="shared" si="127"/>
        <v>26547.1</v>
      </c>
    </row>
    <row r="600" spans="1:6" ht="21" customHeight="1" x14ac:dyDescent="0.3">
      <c r="A600" s="216"/>
      <c r="B600" s="172"/>
      <c r="C600" s="1" t="s">
        <v>19</v>
      </c>
      <c r="D600" s="25">
        <f t="shared" si="125"/>
        <v>1046107.8000000002</v>
      </c>
      <c r="E600" s="25">
        <f t="shared" si="127"/>
        <v>1035010.3000000002</v>
      </c>
      <c r="F600" s="25">
        <f t="shared" si="127"/>
        <v>11097.5</v>
      </c>
    </row>
  </sheetData>
  <mergeCells count="229">
    <mergeCell ref="A152:A157"/>
    <mergeCell ref="B152:B157"/>
    <mergeCell ref="J576:L581"/>
    <mergeCell ref="B499:F499"/>
    <mergeCell ref="A500:A505"/>
    <mergeCell ref="B500:B505"/>
    <mergeCell ref="A506:A511"/>
    <mergeCell ref="B506:B511"/>
    <mergeCell ref="B512:B517"/>
    <mergeCell ref="A512:A517"/>
    <mergeCell ref="B461:F461"/>
    <mergeCell ref="A462:A467"/>
    <mergeCell ref="B462:B467"/>
    <mergeCell ref="A468:A473"/>
    <mergeCell ref="B468:B473"/>
    <mergeCell ref="B486:F486"/>
    <mergeCell ref="A487:A492"/>
    <mergeCell ref="B487:B492"/>
    <mergeCell ref="A493:A498"/>
    <mergeCell ref="B493:B498"/>
    <mergeCell ref="B435:F435"/>
    <mergeCell ref="A436:A441"/>
    <mergeCell ref="B171:B176"/>
    <mergeCell ref="B235:B240"/>
    <mergeCell ref="B260:B265"/>
    <mergeCell ref="B285:F285"/>
    <mergeCell ref="B273:B278"/>
    <mergeCell ref="A267:A272"/>
    <mergeCell ref="B267:B272"/>
    <mergeCell ref="B266:F266"/>
    <mergeCell ref="A254:A259"/>
    <mergeCell ref="B254:B259"/>
    <mergeCell ref="A260:A265"/>
    <mergeCell ref="B563:F563"/>
    <mergeCell ref="J298:L303"/>
    <mergeCell ref="A273:A278"/>
    <mergeCell ref="A298:A303"/>
    <mergeCell ref="B298:B303"/>
    <mergeCell ref="B292:B297"/>
    <mergeCell ref="B313:B318"/>
    <mergeCell ref="A279:A284"/>
    <mergeCell ref="B279:B284"/>
    <mergeCell ref="B305:F305"/>
    <mergeCell ref="A306:A311"/>
    <mergeCell ref="B304:F304"/>
    <mergeCell ref="B306:B311"/>
    <mergeCell ref="A286:A291"/>
    <mergeCell ref="B286:B291"/>
    <mergeCell ref="A292:A297"/>
    <mergeCell ref="A359:A364"/>
    <mergeCell ref="B359:B364"/>
    <mergeCell ref="B320:B325"/>
    <mergeCell ref="B326:F326"/>
    <mergeCell ref="B319:F319"/>
    <mergeCell ref="A320:A325"/>
    <mergeCell ref="B312:F312"/>
    <mergeCell ref="A313:A318"/>
    <mergeCell ref="A595:A600"/>
    <mergeCell ref="B595:B600"/>
    <mergeCell ref="A583:A588"/>
    <mergeCell ref="B583:B588"/>
    <mergeCell ref="A589:A594"/>
    <mergeCell ref="B589:B594"/>
    <mergeCell ref="B410:B415"/>
    <mergeCell ref="B416:F416"/>
    <mergeCell ref="A384:A389"/>
    <mergeCell ref="B384:B389"/>
    <mergeCell ref="B390:F390"/>
    <mergeCell ref="A391:A396"/>
    <mergeCell ref="B391:B396"/>
    <mergeCell ref="A397:A402"/>
    <mergeCell ref="B397:B402"/>
    <mergeCell ref="A576:A581"/>
    <mergeCell ref="B576:B581"/>
    <mergeCell ref="B582:F582"/>
    <mergeCell ref="B448:F448"/>
    <mergeCell ref="B564:B569"/>
    <mergeCell ref="B570:B575"/>
    <mergeCell ref="A564:A569"/>
    <mergeCell ref="A570:A575"/>
    <mergeCell ref="A525:A530"/>
    <mergeCell ref="A196:A201"/>
    <mergeCell ref="B196:B201"/>
    <mergeCell ref="B202:F202"/>
    <mergeCell ref="A203:A208"/>
    <mergeCell ref="B203:B208"/>
    <mergeCell ref="B241:B246"/>
    <mergeCell ref="B247:F247"/>
    <mergeCell ref="A248:A253"/>
    <mergeCell ref="B248:B253"/>
    <mergeCell ref="B209:B214"/>
    <mergeCell ref="A209:A214"/>
    <mergeCell ref="A215:A220"/>
    <mergeCell ref="A241:A246"/>
    <mergeCell ref="B221:F221"/>
    <mergeCell ref="A222:A227"/>
    <mergeCell ref="B222:B227"/>
    <mergeCell ref="A228:A233"/>
    <mergeCell ref="B228:B233"/>
    <mergeCell ref="A327:A332"/>
    <mergeCell ref="B327:B332"/>
    <mergeCell ref="B333:F333"/>
    <mergeCell ref="A334:A339"/>
    <mergeCell ref="B334:B339"/>
    <mergeCell ref="A353:A358"/>
    <mergeCell ref="B353:B358"/>
    <mergeCell ref="B340:F340"/>
    <mergeCell ref="A341:A346"/>
    <mergeCell ref="B341:B346"/>
    <mergeCell ref="A347:A352"/>
    <mergeCell ref="B347:B352"/>
    <mergeCell ref="A128:A133"/>
    <mergeCell ref="B128:B133"/>
    <mergeCell ref="A134:A139"/>
    <mergeCell ref="B134:B139"/>
    <mergeCell ref="A140:A145"/>
    <mergeCell ref="B140:B145"/>
    <mergeCell ref="B234:F234"/>
    <mergeCell ref="A235:A240"/>
    <mergeCell ref="B177:B182"/>
    <mergeCell ref="B190:B195"/>
    <mergeCell ref="A190:A195"/>
    <mergeCell ref="B215:B220"/>
    <mergeCell ref="A146:A151"/>
    <mergeCell ref="B146:B151"/>
    <mergeCell ref="A183:A188"/>
    <mergeCell ref="B183:B188"/>
    <mergeCell ref="A177:A182"/>
    <mergeCell ref="B189:F189"/>
    <mergeCell ref="B158:F158"/>
    <mergeCell ref="A159:A164"/>
    <mergeCell ref="B159:B164"/>
    <mergeCell ref="A165:A170"/>
    <mergeCell ref="B165:B170"/>
    <mergeCell ref="A171:A176"/>
    <mergeCell ref="A110:A115"/>
    <mergeCell ref="B110:B115"/>
    <mergeCell ref="A116:A121"/>
    <mergeCell ref="B116:B121"/>
    <mergeCell ref="A122:A127"/>
    <mergeCell ref="B122:B127"/>
    <mergeCell ref="A86:A91"/>
    <mergeCell ref="A92:A97"/>
    <mergeCell ref="B92:B97"/>
    <mergeCell ref="A98:A103"/>
    <mergeCell ref="B98:B103"/>
    <mergeCell ref="A104:A109"/>
    <mergeCell ref="B104:B109"/>
    <mergeCell ref="B86:B91"/>
    <mergeCell ref="B41:F41"/>
    <mergeCell ref="A42:A47"/>
    <mergeCell ref="B42:B47"/>
    <mergeCell ref="B79:F79"/>
    <mergeCell ref="A80:A85"/>
    <mergeCell ref="B80:B85"/>
    <mergeCell ref="B60:F60"/>
    <mergeCell ref="A61:A66"/>
    <mergeCell ref="B61:B66"/>
    <mergeCell ref="A67:A72"/>
    <mergeCell ref="B67:B72"/>
    <mergeCell ref="A73:A78"/>
    <mergeCell ref="B73:B78"/>
    <mergeCell ref="A48:A53"/>
    <mergeCell ref="B48:B53"/>
    <mergeCell ref="A54:A59"/>
    <mergeCell ref="B54:B59"/>
    <mergeCell ref="B34:F34"/>
    <mergeCell ref="A35:A40"/>
    <mergeCell ref="B35:B40"/>
    <mergeCell ref="B13:F13"/>
    <mergeCell ref="A14:A19"/>
    <mergeCell ref="B14:B19"/>
    <mergeCell ref="B20:F20"/>
    <mergeCell ref="A21:A26"/>
    <mergeCell ref="B21:B26"/>
    <mergeCell ref="A5:F7"/>
    <mergeCell ref="A9:A10"/>
    <mergeCell ref="B9:B10"/>
    <mergeCell ref="C9:C10"/>
    <mergeCell ref="D9:D10"/>
    <mergeCell ref="E9:F9"/>
    <mergeCell ref="B12:F12"/>
    <mergeCell ref="B27:F27"/>
    <mergeCell ref="A28:A33"/>
    <mergeCell ref="B28:B33"/>
    <mergeCell ref="A551:A556"/>
    <mergeCell ref="A557:A562"/>
    <mergeCell ref="B550:F550"/>
    <mergeCell ref="B551:B556"/>
    <mergeCell ref="B557:B562"/>
    <mergeCell ref="A365:A370"/>
    <mergeCell ref="B365:B370"/>
    <mergeCell ref="B423:B428"/>
    <mergeCell ref="A480:A485"/>
    <mergeCell ref="B480:B485"/>
    <mergeCell ref="B436:B441"/>
    <mergeCell ref="A442:A447"/>
    <mergeCell ref="B442:B447"/>
    <mergeCell ref="A455:A460"/>
    <mergeCell ref="B455:B460"/>
    <mergeCell ref="A474:A479"/>
    <mergeCell ref="B474:B479"/>
    <mergeCell ref="A429:A434"/>
    <mergeCell ref="B429:B434"/>
    <mergeCell ref="B403:F403"/>
    <mergeCell ref="A404:A409"/>
    <mergeCell ref="B404:B409"/>
    <mergeCell ref="B525:B530"/>
    <mergeCell ref="B518:F518"/>
    <mergeCell ref="A410:A415"/>
    <mergeCell ref="B378:B383"/>
    <mergeCell ref="B377:F377"/>
    <mergeCell ref="A378:A383"/>
    <mergeCell ref="A371:A376"/>
    <mergeCell ref="B371:B376"/>
    <mergeCell ref="A417:A422"/>
    <mergeCell ref="A544:A549"/>
    <mergeCell ref="B544:B549"/>
    <mergeCell ref="A519:A524"/>
    <mergeCell ref="B519:B524"/>
    <mergeCell ref="A531:A536"/>
    <mergeCell ref="B531:B536"/>
    <mergeCell ref="B537:F537"/>
    <mergeCell ref="A538:A543"/>
    <mergeCell ref="B538:B543"/>
    <mergeCell ref="A449:A454"/>
    <mergeCell ref="B449:B454"/>
    <mergeCell ref="B417:B422"/>
    <mergeCell ref="A423:A428"/>
  </mergeCells>
  <printOptions horizontalCentered="1"/>
  <pageMargins left="0.17" right="0.15748031496062992" top="0.43307086614173229" bottom="0.43307086614173229" header="0.31496062992125984" footer="0.31496062992125984"/>
  <pageSetup paperSize="9" scale="67" fitToHeight="10" orientation="portrait" r:id="rId1"/>
  <rowBreaks count="4" manualBreakCount="4">
    <brk id="225" max="5" man="1"/>
    <brk id="290" max="5" man="1"/>
    <brk id="346" max="5" man="1"/>
    <brk id="41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55"/>
  <sheetViews>
    <sheetView view="pageBreakPreview" zoomScale="80" zoomScaleNormal="100" zoomScaleSheetLayoutView="80" workbookViewId="0">
      <selection activeCell="J3" sqref="J3"/>
    </sheetView>
  </sheetViews>
  <sheetFormatPr defaultRowHeight="16.5" x14ac:dyDescent="0.3"/>
  <cols>
    <col min="1" max="1" width="20.875" customWidth="1"/>
    <col min="2" max="10" width="11.5" customWidth="1"/>
    <col min="12" max="12" width="138.25" customWidth="1"/>
  </cols>
  <sheetData>
    <row r="1" spans="1:21" x14ac:dyDescent="0.3">
      <c r="J1" s="46" t="s">
        <v>494</v>
      </c>
    </row>
    <row r="2" spans="1:21" x14ac:dyDescent="0.3">
      <c r="J2" s="46" t="s">
        <v>490</v>
      </c>
    </row>
    <row r="3" spans="1:21" x14ac:dyDescent="0.3">
      <c r="J3" s="46" t="s">
        <v>806</v>
      </c>
    </row>
    <row r="4" spans="1:21" x14ac:dyDescent="0.3">
      <c r="J4" s="46"/>
    </row>
    <row r="5" spans="1:21" x14ac:dyDescent="0.3">
      <c r="E5" s="47" t="s">
        <v>495</v>
      </c>
    </row>
    <row r="7" spans="1:21" ht="51" customHeight="1" x14ac:dyDescent="0.3">
      <c r="A7" s="6" t="s">
        <v>178</v>
      </c>
      <c r="B7" s="152" t="s">
        <v>179</v>
      </c>
      <c r="C7" s="152"/>
      <c r="D7" s="152"/>
      <c r="E7" s="152"/>
      <c r="F7" s="152"/>
      <c r="G7" s="152"/>
      <c r="H7" s="152"/>
      <c r="I7" s="152"/>
      <c r="J7" s="152"/>
    </row>
    <row r="8" spans="1:21" ht="81" customHeight="1" x14ac:dyDescent="0.3">
      <c r="A8" s="6" t="s">
        <v>180</v>
      </c>
      <c r="B8" s="152" t="s">
        <v>5</v>
      </c>
      <c r="C8" s="152"/>
      <c r="D8" s="152"/>
      <c r="E8" s="152"/>
      <c r="F8" s="152"/>
      <c r="G8" s="152"/>
      <c r="H8" s="152"/>
      <c r="I8" s="152"/>
      <c r="J8" s="152"/>
      <c r="L8" s="227"/>
      <c r="M8" s="227"/>
      <c r="N8" s="227"/>
      <c r="O8" s="227"/>
      <c r="P8" s="227"/>
      <c r="Q8" s="227"/>
      <c r="R8" s="227"/>
      <c r="S8" s="227"/>
      <c r="T8" s="227"/>
    </row>
    <row r="9" spans="1:21" ht="41.25" customHeight="1" x14ac:dyDescent="0.3">
      <c r="A9" s="6" t="s">
        <v>181</v>
      </c>
      <c r="B9" s="152" t="s">
        <v>3</v>
      </c>
      <c r="C9" s="152"/>
      <c r="D9" s="152"/>
      <c r="E9" s="152"/>
      <c r="F9" s="152"/>
      <c r="G9" s="152"/>
      <c r="H9" s="152"/>
      <c r="I9" s="152"/>
      <c r="J9" s="152"/>
      <c r="L9" s="227"/>
      <c r="M9" s="227"/>
      <c r="N9" s="227"/>
      <c r="O9" s="227"/>
      <c r="P9" s="227"/>
      <c r="Q9" s="227"/>
      <c r="R9" s="227"/>
      <c r="S9" s="227"/>
      <c r="T9" s="227"/>
    </row>
    <row r="10" spans="1:21" ht="42.75" customHeight="1" x14ac:dyDescent="0.3">
      <c r="A10" s="6" t="s">
        <v>182</v>
      </c>
      <c r="B10" s="152" t="s">
        <v>183</v>
      </c>
      <c r="C10" s="152"/>
      <c r="D10" s="152"/>
      <c r="E10" s="152"/>
      <c r="F10" s="152"/>
      <c r="G10" s="152"/>
      <c r="H10" s="152"/>
      <c r="I10" s="152"/>
      <c r="J10" s="152"/>
      <c r="L10" s="227"/>
      <c r="M10" s="227"/>
      <c r="N10" s="227"/>
      <c r="O10" s="227"/>
      <c r="P10" s="227"/>
      <c r="Q10" s="227"/>
      <c r="R10" s="227"/>
      <c r="S10" s="227"/>
      <c r="T10" s="227"/>
    </row>
    <row r="11" spans="1:21" ht="16.5" customHeight="1" x14ac:dyDescent="0.3">
      <c r="A11" s="171" t="s">
        <v>184</v>
      </c>
      <c r="B11" s="153" t="s">
        <v>13</v>
      </c>
      <c r="C11" s="153"/>
      <c r="D11" s="153"/>
      <c r="E11" s="5" t="s">
        <v>14</v>
      </c>
      <c r="F11" s="2" t="s">
        <v>15</v>
      </c>
      <c r="G11" s="2" t="s">
        <v>16</v>
      </c>
      <c r="H11" s="2" t="s">
        <v>17</v>
      </c>
      <c r="I11" s="2" t="s">
        <v>18</v>
      </c>
      <c r="J11" s="2" t="s">
        <v>19</v>
      </c>
    </row>
    <row r="12" spans="1:21" ht="69.75" customHeight="1" x14ac:dyDescent="0.3">
      <c r="A12" s="162"/>
      <c r="B12" s="159" t="s">
        <v>27</v>
      </c>
      <c r="C12" s="160"/>
      <c r="D12" s="161"/>
      <c r="E12" s="5">
        <v>76</v>
      </c>
      <c r="F12" s="2">
        <v>98.1</v>
      </c>
      <c r="G12" s="2" t="s">
        <v>50</v>
      </c>
      <c r="H12" s="2" t="s">
        <v>51</v>
      </c>
      <c r="I12" s="2" t="s">
        <v>52</v>
      </c>
      <c r="J12" s="2" t="s">
        <v>52</v>
      </c>
      <c r="M12" s="7"/>
      <c r="N12" s="227"/>
      <c r="O12" s="227"/>
      <c r="P12" s="227"/>
    </row>
    <row r="13" spans="1:21" ht="30.75" customHeight="1" x14ac:dyDescent="0.3">
      <c r="A13" s="173" t="s">
        <v>185</v>
      </c>
      <c r="B13" s="221" t="s">
        <v>186</v>
      </c>
      <c r="C13" s="222"/>
      <c r="D13" s="222"/>
      <c r="E13" s="222"/>
      <c r="F13" s="222"/>
      <c r="G13" s="222"/>
      <c r="H13" s="222"/>
      <c r="I13" s="222"/>
      <c r="J13" s="223"/>
      <c r="L13" s="139"/>
      <c r="M13" s="139"/>
      <c r="N13" s="139"/>
      <c r="O13" s="139"/>
      <c r="P13" s="139"/>
      <c r="Q13" s="139"/>
      <c r="R13" s="139"/>
      <c r="S13" s="139"/>
      <c r="T13" s="139"/>
      <c r="U13" s="139"/>
    </row>
    <row r="14" spans="1:21" ht="19.5" customHeight="1" x14ac:dyDescent="0.3">
      <c r="A14" s="174"/>
      <c r="B14" s="224" t="s">
        <v>187</v>
      </c>
      <c r="C14" s="225"/>
      <c r="D14" s="225"/>
      <c r="E14" s="225"/>
      <c r="F14" s="225"/>
      <c r="G14" s="225"/>
      <c r="H14" s="225"/>
      <c r="I14" s="225"/>
      <c r="J14" s="226"/>
      <c r="L14" s="139"/>
      <c r="M14" s="139"/>
      <c r="N14" s="139"/>
      <c r="O14" s="139"/>
      <c r="P14" s="139"/>
      <c r="Q14" s="139"/>
      <c r="R14" s="139"/>
      <c r="S14" s="139"/>
      <c r="T14" s="139"/>
      <c r="U14" s="139"/>
    </row>
    <row r="15" spans="1:21" ht="19.5" customHeight="1" x14ac:dyDescent="0.3">
      <c r="A15" s="174"/>
      <c r="B15" s="224" t="s">
        <v>188</v>
      </c>
      <c r="C15" s="225"/>
      <c r="D15" s="225"/>
      <c r="E15" s="225"/>
      <c r="F15" s="225"/>
      <c r="G15" s="225"/>
      <c r="H15" s="225"/>
      <c r="I15" s="225"/>
      <c r="J15" s="226"/>
      <c r="L15" s="139"/>
    </row>
    <row r="16" spans="1:21" ht="19.5" customHeight="1" x14ac:dyDescent="0.3">
      <c r="A16" s="174"/>
      <c r="B16" s="224" t="s">
        <v>189</v>
      </c>
      <c r="C16" s="225"/>
      <c r="D16" s="225"/>
      <c r="E16" s="225"/>
      <c r="F16" s="225"/>
      <c r="G16" s="225"/>
      <c r="H16" s="225"/>
      <c r="I16" s="225"/>
      <c r="J16" s="226"/>
      <c r="L16" s="139"/>
    </row>
    <row r="17" spans="1:12" ht="19.5" customHeight="1" x14ac:dyDescent="0.3">
      <c r="A17" s="174"/>
      <c r="B17" s="224" t="s">
        <v>190</v>
      </c>
      <c r="C17" s="225"/>
      <c r="D17" s="225"/>
      <c r="E17" s="225"/>
      <c r="F17" s="225"/>
      <c r="G17" s="225"/>
      <c r="H17" s="225"/>
      <c r="I17" s="225"/>
      <c r="J17" s="226"/>
      <c r="L17" s="139"/>
    </row>
    <row r="18" spans="1:12" x14ac:dyDescent="0.3">
      <c r="A18" s="174"/>
      <c r="B18" s="224" t="s">
        <v>402</v>
      </c>
      <c r="C18" s="225"/>
      <c r="D18" s="225"/>
      <c r="E18" s="225"/>
      <c r="F18" s="225"/>
      <c r="G18" s="225"/>
      <c r="H18" s="225"/>
      <c r="I18" s="225"/>
      <c r="J18" s="226"/>
      <c r="L18" s="139"/>
    </row>
    <row r="19" spans="1:12" ht="45.75" customHeight="1" x14ac:dyDescent="0.3">
      <c r="A19" s="174"/>
      <c r="B19" s="224" t="s">
        <v>405</v>
      </c>
      <c r="C19" s="225"/>
      <c r="D19" s="225"/>
      <c r="E19" s="225"/>
      <c r="F19" s="225"/>
      <c r="G19" s="225"/>
      <c r="H19" s="225"/>
      <c r="I19" s="225"/>
      <c r="J19" s="226"/>
      <c r="L19" s="139"/>
    </row>
    <row r="20" spans="1:12" ht="34.5" customHeight="1" x14ac:dyDescent="0.3">
      <c r="A20" s="174"/>
      <c r="B20" s="224" t="s">
        <v>406</v>
      </c>
      <c r="C20" s="225"/>
      <c r="D20" s="225"/>
      <c r="E20" s="225"/>
      <c r="F20" s="225"/>
      <c r="G20" s="225"/>
      <c r="H20" s="225"/>
      <c r="I20" s="225"/>
      <c r="J20" s="226"/>
      <c r="L20" s="139"/>
    </row>
    <row r="21" spans="1:12" x14ac:dyDescent="0.3">
      <c r="A21" s="174"/>
      <c r="B21" s="224" t="s">
        <v>407</v>
      </c>
      <c r="C21" s="225"/>
      <c r="D21" s="225"/>
      <c r="E21" s="225"/>
      <c r="F21" s="225"/>
      <c r="G21" s="225"/>
      <c r="H21" s="225"/>
      <c r="I21" s="225"/>
      <c r="J21" s="226"/>
      <c r="L21" s="139"/>
    </row>
    <row r="22" spans="1:12" x14ac:dyDescent="0.3">
      <c r="A22" s="174"/>
      <c r="B22" s="224" t="s">
        <v>408</v>
      </c>
      <c r="C22" s="225"/>
      <c r="D22" s="225"/>
      <c r="E22" s="225"/>
      <c r="F22" s="225"/>
      <c r="G22" s="225"/>
      <c r="H22" s="225"/>
      <c r="I22" s="225"/>
      <c r="J22" s="226"/>
      <c r="L22" s="139"/>
    </row>
    <row r="23" spans="1:12" ht="33" customHeight="1" x14ac:dyDescent="0.3">
      <c r="A23" s="174"/>
      <c r="B23" s="224" t="s">
        <v>403</v>
      </c>
      <c r="C23" s="225"/>
      <c r="D23" s="225"/>
      <c r="E23" s="225"/>
      <c r="F23" s="225"/>
      <c r="G23" s="225"/>
      <c r="H23" s="225"/>
      <c r="I23" s="225"/>
      <c r="J23" s="226"/>
      <c r="L23" s="139"/>
    </row>
    <row r="24" spans="1:12" ht="19.5" customHeight="1" x14ac:dyDescent="0.3">
      <c r="A24" s="174"/>
      <c r="B24" s="224" t="s">
        <v>404</v>
      </c>
      <c r="C24" s="225"/>
      <c r="D24" s="225"/>
      <c r="E24" s="225"/>
      <c r="F24" s="225"/>
      <c r="G24" s="225"/>
      <c r="H24" s="225"/>
      <c r="I24" s="225"/>
      <c r="J24" s="226"/>
      <c r="L24" s="139"/>
    </row>
    <row r="25" spans="1:12" ht="19.5" customHeight="1" x14ac:dyDescent="0.3">
      <c r="A25" s="174"/>
      <c r="B25" s="224" t="s">
        <v>609</v>
      </c>
      <c r="C25" s="225"/>
      <c r="D25" s="225"/>
      <c r="E25" s="225"/>
      <c r="F25" s="225"/>
      <c r="G25" s="225"/>
      <c r="H25" s="225"/>
      <c r="I25" s="225"/>
      <c r="J25" s="226"/>
      <c r="L25" s="139"/>
    </row>
    <row r="26" spans="1:12" ht="19.5" customHeight="1" x14ac:dyDescent="0.3">
      <c r="A26" s="174"/>
      <c r="B26" s="224" t="s">
        <v>409</v>
      </c>
      <c r="C26" s="225"/>
      <c r="D26" s="225"/>
      <c r="E26" s="225"/>
      <c r="F26" s="225"/>
      <c r="G26" s="225"/>
      <c r="H26" s="225"/>
      <c r="I26" s="225"/>
      <c r="J26" s="226"/>
      <c r="L26" s="139"/>
    </row>
    <row r="27" spans="1:12" ht="19.5" customHeight="1" x14ac:dyDescent="0.3">
      <c r="A27" s="175"/>
      <c r="B27" s="231" t="s">
        <v>781</v>
      </c>
      <c r="C27" s="232"/>
      <c r="D27" s="232"/>
      <c r="E27" s="232"/>
      <c r="F27" s="232"/>
      <c r="G27" s="232"/>
      <c r="H27" s="232"/>
      <c r="I27" s="232"/>
      <c r="J27" s="233"/>
      <c r="L27" s="139"/>
    </row>
    <row r="28" spans="1:12" ht="19.5" customHeight="1" x14ac:dyDescent="0.3">
      <c r="A28" s="173" t="s">
        <v>191</v>
      </c>
      <c r="B28" s="154" t="s">
        <v>192</v>
      </c>
      <c r="C28" s="154"/>
      <c r="D28" s="154"/>
      <c r="E28" s="2" t="s">
        <v>14</v>
      </c>
      <c r="F28" s="2" t="s">
        <v>15</v>
      </c>
      <c r="G28" s="2" t="s">
        <v>16</v>
      </c>
      <c r="H28" s="2" t="s">
        <v>17</v>
      </c>
      <c r="I28" s="2" t="s">
        <v>18</v>
      </c>
      <c r="J28" s="2" t="s">
        <v>19</v>
      </c>
    </row>
    <row r="29" spans="1:12" ht="66" customHeight="1" x14ac:dyDescent="0.3">
      <c r="A29" s="174"/>
      <c r="B29" s="154" t="s">
        <v>410</v>
      </c>
      <c r="C29" s="154"/>
      <c r="D29" s="154"/>
      <c r="E29" s="2">
        <v>3974</v>
      </c>
      <c r="F29" s="2">
        <v>5985</v>
      </c>
      <c r="G29" s="131">
        <v>0</v>
      </c>
      <c r="H29" s="131">
        <v>0</v>
      </c>
      <c r="I29" s="131">
        <v>0</v>
      </c>
      <c r="J29" s="131">
        <v>0</v>
      </c>
    </row>
    <row r="30" spans="1:12" ht="80.25" customHeight="1" x14ac:dyDescent="0.3">
      <c r="A30" s="174"/>
      <c r="B30" s="154" t="s">
        <v>411</v>
      </c>
      <c r="C30" s="154"/>
      <c r="D30" s="154"/>
      <c r="E30" s="2">
        <v>4399</v>
      </c>
      <c r="F30" s="2">
        <v>4499</v>
      </c>
      <c r="G30" s="131">
        <v>0</v>
      </c>
      <c r="H30" s="131">
        <v>0</v>
      </c>
      <c r="I30" s="131">
        <v>0</v>
      </c>
      <c r="J30" s="131">
        <v>0</v>
      </c>
    </row>
    <row r="31" spans="1:12" ht="67.5" customHeight="1" x14ac:dyDescent="0.3">
      <c r="A31" s="174"/>
      <c r="B31" s="154" t="s">
        <v>412</v>
      </c>
      <c r="C31" s="154"/>
      <c r="D31" s="154"/>
      <c r="E31" s="2">
        <v>7806</v>
      </c>
      <c r="F31" s="2">
        <v>7806</v>
      </c>
      <c r="G31" s="131">
        <v>0</v>
      </c>
      <c r="H31" s="131">
        <v>0</v>
      </c>
      <c r="I31" s="131">
        <v>0</v>
      </c>
      <c r="J31" s="131">
        <v>0</v>
      </c>
    </row>
    <row r="32" spans="1:12" ht="64.5" customHeight="1" x14ac:dyDescent="0.3">
      <c r="A32" s="174"/>
      <c r="B32" s="154" t="s">
        <v>413</v>
      </c>
      <c r="C32" s="154"/>
      <c r="D32" s="154"/>
      <c r="E32" s="2">
        <v>3349</v>
      </c>
      <c r="F32" s="2">
        <v>3223</v>
      </c>
      <c r="G32" s="131">
        <v>0</v>
      </c>
      <c r="H32" s="131">
        <v>0</v>
      </c>
      <c r="I32" s="131">
        <v>0</v>
      </c>
      <c r="J32" s="131">
        <v>0</v>
      </c>
    </row>
    <row r="33" spans="1:13" ht="126" customHeight="1" x14ac:dyDescent="0.3">
      <c r="A33" s="174"/>
      <c r="B33" s="220" t="s">
        <v>414</v>
      </c>
      <c r="C33" s="220"/>
      <c r="D33" s="220"/>
      <c r="E33" s="2">
        <v>1</v>
      </c>
      <c r="F33" s="2">
        <v>2</v>
      </c>
      <c r="G33" s="2">
        <v>0</v>
      </c>
      <c r="H33" s="74">
        <v>0</v>
      </c>
      <c r="I33" s="74">
        <v>0</v>
      </c>
      <c r="J33" s="74">
        <v>0</v>
      </c>
    </row>
    <row r="34" spans="1:13" ht="80.25" customHeight="1" x14ac:dyDescent="0.3">
      <c r="A34" s="174"/>
      <c r="B34" s="220" t="s">
        <v>415</v>
      </c>
      <c r="C34" s="220"/>
      <c r="D34" s="220"/>
      <c r="E34" s="15">
        <v>0</v>
      </c>
      <c r="F34" s="15">
        <v>0</v>
      </c>
      <c r="G34" s="15" t="s">
        <v>198</v>
      </c>
      <c r="H34" s="15" t="s">
        <v>198</v>
      </c>
      <c r="I34" s="15" t="s">
        <v>198</v>
      </c>
      <c r="J34" s="15" t="s">
        <v>198</v>
      </c>
    </row>
    <row r="35" spans="1:13" ht="159" customHeight="1" x14ac:dyDescent="0.3">
      <c r="A35" s="174"/>
      <c r="B35" s="220" t="s">
        <v>416</v>
      </c>
      <c r="C35" s="220"/>
      <c r="D35" s="220"/>
      <c r="E35" s="14">
        <v>1</v>
      </c>
      <c r="F35" s="14">
        <v>1</v>
      </c>
      <c r="G35" s="14" t="s">
        <v>198</v>
      </c>
      <c r="H35" s="14" t="s">
        <v>198</v>
      </c>
      <c r="I35" s="14" t="s">
        <v>198</v>
      </c>
      <c r="J35" s="14" t="s">
        <v>198</v>
      </c>
    </row>
    <row r="36" spans="1:13" ht="111" customHeight="1" x14ac:dyDescent="0.3">
      <c r="A36" s="174"/>
      <c r="B36" s="220" t="s">
        <v>610</v>
      </c>
      <c r="C36" s="220"/>
      <c r="D36" s="220"/>
      <c r="E36" s="14">
        <v>1</v>
      </c>
      <c r="F36" s="14">
        <v>1</v>
      </c>
      <c r="G36" s="14" t="s">
        <v>198</v>
      </c>
      <c r="H36" s="14" t="s">
        <v>198</v>
      </c>
      <c r="I36" s="14" t="s">
        <v>198</v>
      </c>
      <c r="J36" s="14" t="s">
        <v>198</v>
      </c>
    </row>
    <row r="37" spans="1:13" ht="103.5" customHeight="1" x14ac:dyDescent="0.3">
      <c r="A37" s="174"/>
      <c r="B37" s="154" t="s">
        <v>417</v>
      </c>
      <c r="C37" s="154"/>
      <c r="D37" s="154"/>
      <c r="E37" s="14">
        <v>1</v>
      </c>
      <c r="F37" s="14">
        <v>1</v>
      </c>
      <c r="G37" s="14" t="s">
        <v>198</v>
      </c>
      <c r="H37" s="14" t="s">
        <v>198</v>
      </c>
      <c r="I37" s="14" t="s">
        <v>198</v>
      </c>
      <c r="J37" s="14" t="s">
        <v>198</v>
      </c>
    </row>
    <row r="38" spans="1:13" ht="52.5" customHeight="1" x14ac:dyDescent="0.3">
      <c r="A38" s="174"/>
      <c r="B38" s="154" t="s">
        <v>418</v>
      </c>
      <c r="C38" s="154"/>
      <c r="D38" s="154"/>
      <c r="E38" s="2">
        <v>3349</v>
      </c>
      <c r="F38" s="2">
        <v>3223</v>
      </c>
      <c r="G38" s="2" t="s">
        <v>199</v>
      </c>
      <c r="H38" s="2" t="s">
        <v>199</v>
      </c>
      <c r="I38" s="2" t="s">
        <v>199</v>
      </c>
      <c r="J38" s="2" t="s">
        <v>199</v>
      </c>
    </row>
    <row r="39" spans="1:13" ht="81.75" customHeight="1" x14ac:dyDescent="0.3">
      <c r="A39" s="174"/>
      <c r="B39" s="154" t="s">
        <v>611</v>
      </c>
      <c r="C39" s="154"/>
      <c r="D39" s="154"/>
      <c r="E39" s="29">
        <v>0</v>
      </c>
      <c r="F39" s="29">
        <v>0</v>
      </c>
      <c r="G39" s="29" t="s">
        <v>420</v>
      </c>
      <c r="H39" s="29" t="s">
        <v>420</v>
      </c>
      <c r="I39" s="29" t="s">
        <v>420</v>
      </c>
      <c r="J39" s="29" t="s">
        <v>420</v>
      </c>
    </row>
    <row r="40" spans="1:13" ht="66.75" customHeight="1" x14ac:dyDescent="0.3">
      <c r="A40" s="174"/>
      <c r="B40" s="154" t="s">
        <v>421</v>
      </c>
      <c r="C40" s="154"/>
      <c r="D40" s="154"/>
      <c r="E40" s="29">
        <v>0</v>
      </c>
      <c r="F40" s="29" t="s">
        <v>193</v>
      </c>
      <c r="G40" s="29" t="s">
        <v>423</v>
      </c>
      <c r="H40" s="29" t="s">
        <v>423</v>
      </c>
      <c r="I40" s="29" t="s">
        <v>423</v>
      </c>
      <c r="J40" s="29" t="s">
        <v>423</v>
      </c>
    </row>
    <row r="41" spans="1:13" ht="83.25" customHeight="1" x14ac:dyDescent="0.3">
      <c r="A41" s="174"/>
      <c r="B41" s="154" t="s">
        <v>422</v>
      </c>
      <c r="C41" s="154"/>
      <c r="D41" s="154"/>
      <c r="E41" s="29">
        <v>0</v>
      </c>
      <c r="F41" s="29" t="s">
        <v>193</v>
      </c>
      <c r="G41" s="29" t="s">
        <v>424</v>
      </c>
      <c r="H41" s="29" t="s">
        <v>424</v>
      </c>
      <c r="I41" s="29" t="s">
        <v>424</v>
      </c>
      <c r="J41" s="29" t="s">
        <v>424</v>
      </c>
    </row>
    <row r="42" spans="1:13" ht="81.75" customHeight="1" x14ac:dyDescent="0.3">
      <c r="A42" s="174"/>
      <c r="B42" s="173" t="s">
        <v>419</v>
      </c>
      <c r="C42" s="173"/>
      <c r="D42" s="173"/>
      <c r="E42" s="13" t="s">
        <v>193</v>
      </c>
      <c r="F42" s="13">
        <v>1</v>
      </c>
      <c r="G42" s="13" t="s">
        <v>197</v>
      </c>
      <c r="H42" s="13" t="s">
        <v>197</v>
      </c>
      <c r="I42" s="13" t="s">
        <v>197</v>
      </c>
      <c r="J42" s="13" t="s">
        <v>197</v>
      </c>
      <c r="M42" s="134" t="s">
        <v>778</v>
      </c>
    </row>
    <row r="43" spans="1:13" ht="48" customHeight="1" x14ac:dyDescent="0.3">
      <c r="A43" s="175"/>
      <c r="B43" s="173" t="s">
        <v>641</v>
      </c>
      <c r="C43" s="173"/>
      <c r="D43" s="173"/>
      <c r="E43" s="84" t="s">
        <v>193</v>
      </c>
      <c r="F43" s="84">
        <v>0</v>
      </c>
      <c r="G43" s="84" t="s">
        <v>197</v>
      </c>
      <c r="H43" s="84" t="s">
        <v>346</v>
      </c>
      <c r="I43" s="84" t="s">
        <v>346</v>
      </c>
      <c r="J43" s="84" t="s">
        <v>346</v>
      </c>
    </row>
    <row r="44" spans="1:13" ht="31.5" customHeight="1" x14ac:dyDescent="0.3">
      <c r="A44" s="171" t="s">
        <v>194</v>
      </c>
      <c r="B44" s="228" t="s">
        <v>200</v>
      </c>
      <c r="C44" s="229"/>
      <c r="D44" s="229"/>
      <c r="E44" s="229"/>
      <c r="F44" s="229"/>
      <c r="G44" s="229"/>
      <c r="H44" s="229"/>
      <c r="I44" s="229"/>
      <c r="J44" s="230"/>
    </row>
    <row r="45" spans="1:13" ht="18.75" customHeight="1" x14ac:dyDescent="0.3">
      <c r="A45" s="162"/>
      <c r="B45" s="167" t="s">
        <v>201</v>
      </c>
      <c r="C45" s="168"/>
      <c r="D45" s="168"/>
      <c r="E45" s="168"/>
      <c r="F45" s="168"/>
      <c r="G45" s="168"/>
      <c r="H45" s="168"/>
      <c r="I45" s="168"/>
      <c r="J45" s="169"/>
    </row>
    <row r="46" spans="1:13" ht="18.75" customHeight="1" x14ac:dyDescent="0.3">
      <c r="A46" s="162"/>
      <c r="B46" s="167" t="s">
        <v>202</v>
      </c>
      <c r="C46" s="168"/>
      <c r="D46" s="168"/>
      <c r="E46" s="168"/>
      <c r="F46" s="168"/>
      <c r="G46" s="168"/>
      <c r="H46" s="168"/>
      <c r="I46" s="168"/>
      <c r="J46" s="169"/>
    </row>
    <row r="47" spans="1:13" ht="18.75" customHeight="1" x14ac:dyDescent="0.3">
      <c r="A47" s="162"/>
      <c r="B47" s="167" t="s">
        <v>203</v>
      </c>
      <c r="C47" s="168"/>
      <c r="D47" s="168"/>
      <c r="E47" s="168"/>
      <c r="F47" s="168"/>
      <c r="G47" s="168"/>
      <c r="H47" s="168"/>
      <c r="I47" s="168"/>
      <c r="J47" s="169"/>
    </row>
    <row r="48" spans="1:13" ht="18.75" customHeight="1" x14ac:dyDescent="0.3">
      <c r="A48" s="163"/>
      <c r="B48" s="156" t="s">
        <v>204</v>
      </c>
      <c r="C48" s="157"/>
      <c r="D48" s="157"/>
      <c r="E48" s="157"/>
      <c r="F48" s="157"/>
      <c r="G48" s="157"/>
      <c r="H48" s="157"/>
      <c r="I48" s="157"/>
      <c r="J48" s="158"/>
    </row>
    <row r="49" spans="1:10" ht="45" customHeight="1" x14ac:dyDescent="0.3">
      <c r="A49" s="6" t="s">
        <v>195</v>
      </c>
      <c r="B49" s="154" t="s">
        <v>34</v>
      </c>
      <c r="C49" s="154"/>
      <c r="D49" s="154"/>
      <c r="E49" s="154"/>
      <c r="F49" s="154"/>
      <c r="G49" s="154"/>
      <c r="H49" s="154"/>
      <c r="I49" s="154"/>
      <c r="J49" s="154"/>
    </row>
    <row r="50" spans="1:10" ht="22.5" customHeight="1" x14ac:dyDescent="0.3">
      <c r="A50" s="154" t="s">
        <v>196</v>
      </c>
      <c r="B50" s="153" t="s">
        <v>36</v>
      </c>
      <c r="C50" s="153"/>
      <c r="D50" s="153"/>
      <c r="E50" s="2" t="s">
        <v>37</v>
      </c>
      <c r="F50" s="2" t="s">
        <v>15</v>
      </c>
      <c r="G50" s="2" t="s">
        <v>16</v>
      </c>
      <c r="H50" s="2" t="s">
        <v>17</v>
      </c>
      <c r="I50" s="2" t="s">
        <v>18</v>
      </c>
      <c r="J50" s="2" t="s">
        <v>19</v>
      </c>
    </row>
    <row r="51" spans="1:10" ht="24.75" customHeight="1" x14ac:dyDescent="0.3">
      <c r="A51" s="154"/>
      <c r="B51" s="154" t="s">
        <v>39</v>
      </c>
      <c r="C51" s="154"/>
      <c r="D51" s="154"/>
      <c r="E51" s="25">
        <f>SUM(F51:J51)</f>
        <v>0</v>
      </c>
      <c r="F51" s="25">
        <f>'РО ПП1'!$E$299</f>
        <v>0</v>
      </c>
      <c r="G51" s="25">
        <f>'РО ПП1'!$E$300</f>
        <v>0</v>
      </c>
      <c r="H51" s="25">
        <f>'РО ПП1'!$E$301</f>
        <v>0</v>
      </c>
      <c r="I51" s="25">
        <f>'РО ПП1'!$E$302</f>
        <v>0</v>
      </c>
      <c r="J51" s="25">
        <f>'РО ПП1'!$E$303</f>
        <v>0</v>
      </c>
    </row>
    <row r="52" spans="1:10" ht="24.75" customHeight="1" x14ac:dyDescent="0.3">
      <c r="A52" s="154"/>
      <c r="B52" s="154" t="s">
        <v>40</v>
      </c>
      <c r="C52" s="154"/>
      <c r="D52" s="154"/>
      <c r="E52" s="25">
        <f t="shared" ref="E52:E55" si="0">SUM(F52:J52)</f>
        <v>3964991.1836000001</v>
      </c>
      <c r="F52" s="25">
        <f>'РО ПП1'!$F$299</f>
        <v>813940.12</v>
      </c>
      <c r="G52" s="25">
        <f>'РО ПП1'!$F$300</f>
        <v>878417.26359999971</v>
      </c>
      <c r="H52" s="25">
        <f>'РО ПП1'!$F$301</f>
        <v>757544.60000000021</v>
      </c>
      <c r="I52" s="25">
        <f>'РО ПП1'!$F$302</f>
        <v>757544.60000000021</v>
      </c>
      <c r="J52" s="25">
        <f>'РО ПП1'!$F$303</f>
        <v>757544.60000000021</v>
      </c>
    </row>
    <row r="53" spans="1:10" ht="24.75" customHeight="1" x14ac:dyDescent="0.3">
      <c r="A53" s="154"/>
      <c r="B53" s="154" t="s">
        <v>41</v>
      </c>
      <c r="C53" s="154"/>
      <c r="D53" s="154"/>
      <c r="E53" s="25">
        <f t="shared" si="0"/>
        <v>1163178.4605999999</v>
      </c>
      <c r="F53" s="25">
        <f>'РО ПП1'!$G$299</f>
        <v>210833.5</v>
      </c>
      <c r="G53" s="25">
        <f>'РО ПП1'!$G$300</f>
        <v>242642.0606</v>
      </c>
      <c r="H53" s="25">
        <f>'РО ПП1'!$G$301</f>
        <v>249616.7</v>
      </c>
      <c r="I53" s="25">
        <f>'РО ПП1'!$G$302</f>
        <v>230043.1</v>
      </c>
      <c r="J53" s="25">
        <f>'РО ПП1'!$G$303</f>
        <v>230043.1</v>
      </c>
    </row>
    <row r="54" spans="1:10" ht="35.25" customHeight="1" x14ac:dyDescent="0.3">
      <c r="A54" s="154"/>
      <c r="B54" s="154" t="s">
        <v>42</v>
      </c>
      <c r="C54" s="154"/>
      <c r="D54" s="154"/>
      <c r="E54" s="25">
        <f t="shared" si="0"/>
        <v>0</v>
      </c>
      <c r="F54" s="25">
        <f>'РО ПП1'!$H$299</f>
        <v>0</v>
      </c>
      <c r="G54" s="25">
        <f>'РО ПП1'!$H$300</f>
        <v>0</v>
      </c>
      <c r="H54" s="25">
        <f>'РО ПП1'!$H$301</f>
        <v>0</v>
      </c>
      <c r="I54" s="25">
        <f>'РО ПП1'!$H$302</f>
        <v>0</v>
      </c>
      <c r="J54" s="25">
        <f>'РО ПП1'!$H$303</f>
        <v>0</v>
      </c>
    </row>
    <row r="55" spans="1:10" ht="24.75" customHeight="1" x14ac:dyDescent="0.3">
      <c r="A55" s="154"/>
      <c r="B55" s="154" t="s">
        <v>43</v>
      </c>
      <c r="C55" s="154"/>
      <c r="D55" s="154"/>
      <c r="E55" s="25">
        <f t="shared" si="0"/>
        <v>5128169.6442000009</v>
      </c>
      <c r="F55" s="25">
        <f>SUM(F51:F54)</f>
        <v>1024773.62</v>
      </c>
      <c r="G55" s="25">
        <f t="shared" ref="G55:J55" si="1">SUM(G51:G54)</f>
        <v>1121059.3241999997</v>
      </c>
      <c r="H55" s="25">
        <f t="shared" si="1"/>
        <v>1007161.3000000003</v>
      </c>
      <c r="I55" s="25">
        <f t="shared" si="1"/>
        <v>987587.70000000019</v>
      </c>
      <c r="J55" s="25">
        <f t="shared" si="1"/>
        <v>987587.70000000019</v>
      </c>
    </row>
  </sheetData>
  <mergeCells count="58">
    <mergeCell ref="A13:A27"/>
    <mergeCell ref="B25:J25"/>
    <mergeCell ref="B33:D33"/>
    <mergeCell ref="B42:D42"/>
    <mergeCell ref="B38:D38"/>
    <mergeCell ref="B27:J27"/>
    <mergeCell ref="A28:A43"/>
    <mergeCell ref="B43:D43"/>
    <mergeCell ref="B36:D36"/>
    <mergeCell ref="A44:A48"/>
    <mergeCell ref="B44:J44"/>
    <mergeCell ref="B48:J48"/>
    <mergeCell ref="B47:J47"/>
    <mergeCell ref="B46:J46"/>
    <mergeCell ref="L9:T9"/>
    <mergeCell ref="L8:T8"/>
    <mergeCell ref="N12:P12"/>
    <mergeCell ref="B19:J19"/>
    <mergeCell ref="B18:J18"/>
    <mergeCell ref="L10:T10"/>
    <mergeCell ref="A50:A55"/>
    <mergeCell ref="B50:D50"/>
    <mergeCell ref="B51:D51"/>
    <mergeCell ref="B52:D52"/>
    <mergeCell ref="B53:D53"/>
    <mergeCell ref="B54:D54"/>
    <mergeCell ref="B55:D55"/>
    <mergeCell ref="A11:A12"/>
    <mergeCell ref="B11:D11"/>
    <mergeCell ref="B12:D12"/>
    <mergeCell ref="B49:J49"/>
    <mergeCell ref="B13:J13"/>
    <mergeCell ref="B14:J14"/>
    <mergeCell ref="B15:J15"/>
    <mergeCell ref="B16:J16"/>
    <mergeCell ref="B17:J17"/>
    <mergeCell ref="B45:J45"/>
    <mergeCell ref="B20:J20"/>
    <mergeCell ref="B21:J21"/>
    <mergeCell ref="B22:J22"/>
    <mergeCell ref="B26:J26"/>
    <mergeCell ref="B30:D30"/>
    <mergeCell ref="B29:D29"/>
    <mergeCell ref="B31:D31"/>
    <mergeCell ref="B37:D37"/>
    <mergeCell ref="B7:J7"/>
    <mergeCell ref="B8:J8"/>
    <mergeCell ref="B9:J9"/>
    <mergeCell ref="B10:J10"/>
    <mergeCell ref="B28:D28"/>
    <mergeCell ref="B23:J23"/>
    <mergeCell ref="B24:J24"/>
    <mergeCell ref="B41:D41"/>
    <mergeCell ref="B40:D40"/>
    <mergeCell ref="B35:D35"/>
    <mergeCell ref="B34:D34"/>
    <mergeCell ref="B32:D32"/>
    <mergeCell ref="B39:D39"/>
  </mergeCells>
  <printOptions horizontalCentered="1"/>
  <pageMargins left="0.15748031496062992" right="0.15748031496062992" top="0.43307086614173229" bottom="0.32" header="0.31496062992125984" footer="0.24"/>
  <pageSetup paperSize="9" scale="73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27"/>
  <sheetViews>
    <sheetView view="pageBreakPreview" zoomScale="80" zoomScaleNormal="100" zoomScaleSheetLayoutView="80" workbookViewId="0">
      <selection activeCell="H3" sqref="H3"/>
    </sheetView>
  </sheetViews>
  <sheetFormatPr defaultRowHeight="16.5" x14ac:dyDescent="0.3"/>
  <cols>
    <col min="1" max="1" width="4.375" customWidth="1"/>
    <col min="2" max="2" width="31.125" customWidth="1"/>
    <col min="3" max="5" width="11.75" customWidth="1"/>
    <col min="6" max="6" width="35" customWidth="1"/>
    <col min="7" max="7" width="13" customWidth="1"/>
    <col min="8" max="8" width="10" customWidth="1"/>
  </cols>
  <sheetData>
    <row r="1" spans="1:8" x14ac:dyDescent="0.3">
      <c r="H1" s="46" t="s">
        <v>496</v>
      </c>
    </row>
    <row r="2" spans="1:8" x14ac:dyDescent="0.3">
      <c r="H2" s="46" t="s">
        <v>490</v>
      </c>
    </row>
    <row r="3" spans="1:8" x14ac:dyDescent="0.3">
      <c r="H3" s="46" t="s">
        <v>806</v>
      </c>
    </row>
    <row r="5" spans="1:8" ht="17.25" customHeight="1" x14ac:dyDescent="0.3">
      <c r="A5" s="201" t="s">
        <v>542</v>
      </c>
      <c r="B5" s="201"/>
      <c r="C5" s="201"/>
      <c r="D5" s="201"/>
      <c r="E5" s="201"/>
      <c r="F5" s="201"/>
      <c r="G5" s="201"/>
      <c r="H5" s="201"/>
    </row>
    <row r="6" spans="1:8" ht="17.25" customHeight="1" x14ac:dyDescent="0.3">
      <c r="A6" s="201"/>
      <c r="B6" s="201"/>
      <c r="C6" s="201"/>
      <c r="D6" s="201"/>
      <c r="E6" s="201"/>
      <c r="F6" s="201"/>
      <c r="G6" s="201"/>
      <c r="H6" s="201"/>
    </row>
    <row r="7" spans="1:8" ht="17.25" customHeight="1" x14ac:dyDescent="0.3">
      <c r="A7" s="201"/>
      <c r="B7" s="201"/>
      <c r="C7" s="201"/>
      <c r="D7" s="201"/>
      <c r="E7" s="201"/>
      <c r="F7" s="201"/>
      <c r="G7" s="201"/>
      <c r="H7" s="201"/>
    </row>
    <row r="9" spans="1:8" ht="59.25" customHeight="1" x14ac:dyDescent="0.3">
      <c r="A9" s="44" t="s">
        <v>541</v>
      </c>
      <c r="B9" s="44" t="s">
        <v>505</v>
      </c>
      <c r="C9" s="44" t="s">
        <v>506</v>
      </c>
      <c r="D9" s="44" t="s">
        <v>507</v>
      </c>
      <c r="E9" s="44" t="s">
        <v>508</v>
      </c>
      <c r="F9" s="44" t="s">
        <v>509</v>
      </c>
      <c r="G9" s="44" t="s">
        <v>510</v>
      </c>
      <c r="H9" s="44" t="s">
        <v>511</v>
      </c>
    </row>
    <row r="10" spans="1:8" x14ac:dyDescent="0.3">
      <c r="A10" s="234" t="s">
        <v>512</v>
      </c>
      <c r="B10" s="234"/>
      <c r="C10" s="234"/>
      <c r="D10" s="234"/>
      <c r="E10" s="234"/>
      <c r="F10" s="234"/>
      <c r="G10" s="234"/>
      <c r="H10" s="234"/>
    </row>
    <row r="11" spans="1:8" ht="182.25" customHeight="1" x14ac:dyDescent="0.3">
      <c r="A11" s="45">
        <v>1</v>
      </c>
      <c r="B11" s="49" t="s">
        <v>513</v>
      </c>
      <c r="C11" s="45" t="s">
        <v>514</v>
      </c>
      <c r="D11" s="45" t="s">
        <v>515</v>
      </c>
      <c r="E11" s="45" t="s">
        <v>516</v>
      </c>
      <c r="F11" s="45" t="s">
        <v>517</v>
      </c>
      <c r="G11" s="43" t="s">
        <v>518</v>
      </c>
      <c r="H11" s="45" t="s">
        <v>67</v>
      </c>
    </row>
    <row r="12" spans="1:8" x14ac:dyDescent="0.3">
      <c r="A12" s="234" t="s">
        <v>519</v>
      </c>
      <c r="B12" s="234"/>
      <c r="C12" s="234"/>
      <c r="D12" s="234"/>
      <c r="E12" s="234"/>
      <c r="F12" s="234"/>
      <c r="G12" s="234"/>
      <c r="H12" s="234"/>
    </row>
    <row r="13" spans="1:8" ht="76.5" customHeight="1" x14ac:dyDescent="0.3">
      <c r="A13" s="45">
        <v>1</v>
      </c>
      <c r="B13" s="49" t="s">
        <v>527</v>
      </c>
      <c r="C13" s="45" t="s">
        <v>520</v>
      </c>
      <c r="D13" s="45" t="s">
        <v>515</v>
      </c>
      <c r="E13" s="45" t="s">
        <v>516</v>
      </c>
      <c r="F13" s="45" t="s">
        <v>521</v>
      </c>
      <c r="G13" s="45" t="s">
        <v>518</v>
      </c>
      <c r="H13" s="45" t="s">
        <v>67</v>
      </c>
    </row>
    <row r="14" spans="1:8" ht="76.5" customHeight="1" x14ac:dyDescent="0.3">
      <c r="A14" s="45">
        <v>2</v>
      </c>
      <c r="B14" s="49" t="s">
        <v>528</v>
      </c>
      <c r="C14" s="45" t="s">
        <v>520</v>
      </c>
      <c r="D14" s="45" t="s">
        <v>515</v>
      </c>
      <c r="E14" s="45" t="s">
        <v>516</v>
      </c>
      <c r="F14" s="45" t="s">
        <v>521</v>
      </c>
      <c r="G14" s="45" t="s">
        <v>518</v>
      </c>
      <c r="H14" s="45" t="s">
        <v>67</v>
      </c>
    </row>
    <row r="15" spans="1:8" ht="63.75" customHeight="1" x14ac:dyDescent="0.3">
      <c r="A15" s="45">
        <v>3</v>
      </c>
      <c r="B15" s="49" t="s">
        <v>529</v>
      </c>
      <c r="C15" s="45" t="s">
        <v>520</v>
      </c>
      <c r="D15" s="45" t="s">
        <v>515</v>
      </c>
      <c r="E15" s="45" t="s">
        <v>516</v>
      </c>
      <c r="F15" s="45" t="s">
        <v>521</v>
      </c>
      <c r="G15" s="45" t="s">
        <v>518</v>
      </c>
      <c r="H15" s="45" t="s">
        <v>67</v>
      </c>
    </row>
    <row r="16" spans="1:8" ht="62.25" customHeight="1" x14ac:dyDescent="0.3">
      <c r="A16" s="45">
        <v>4</v>
      </c>
      <c r="B16" s="49" t="s">
        <v>530</v>
      </c>
      <c r="C16" s="45" t="s">
        <v>520</v>
      </c>
      <c r="D16" s="45" t="s">
        <v>515</v>
      </c>
      <c r="E16" s="45" t="s">
        <v>522</v>
      </c>
      <c r="F16" s="45" t="s">
        <v>521</v>
      </c>
      <c r="G16" s="45" t="s">
        <v>518</v>
      </c>
      <c r="H16" s="45" t="s">
        <v>67</v>
      </c>
    </row>
    <row r="17" spans="1:8" ht="137.25" customHeight="1" x14ac:dyDescent="0.3">
      <c r="A17" s="45">
        <v>5</v>
      </c>
      <c r="B17" s="49" t="s">
        <v>531</v>
      </c>
      <c r="C17" s="45" t="s">
        <v>520</v>
      </c>
      <c r="D17" s="45" t="s">
        <v>515</v>
      </c>
      <c r="E17" s="45" t="s">
        <v>516</v>
      </c>
      <c r="F17" s="45" t="s">
        <v>521</v>
      </c>
      <c r="G17" s="45" t="s">
        <v>518</v>
      </c>
      <c r="H17" s="45" t="s">
        <v>67</v>
      </c>
    </row>
    <row r="18" spans="1:8" ht="152.25" customHeight="1" x14ac:dyDescent="0.3">
      <c r="A18" s="45">
        <v>6</v>
      </c>
      <c r="B18" s="49" t="s">
        <v>532</v>
      </c>
      <c r="C18" s="45" t="s">
        <v>514</v>
      </c>
      <c r="D18" s="45" t="s">
        <v>515</v>
      </c>
      <c r="E18" s="45" t="s">
        <v>516</v>
      </c>
      <c r="F18" s="45" t="s">
        <v>523</v>
      </c>
      <c r="G18" s="45" t="s">
        <v>518</v>
      </c>
      <c r="H18" s="45" t="s">
        <v>67</v>
      </c>
    </row>
    <row r="19" spans="1:8" ht="184.5" customHeight="1" x14ac:dyDescent="0.3">
      <c r="A19" s="45">
        <v>7</v>
      </c>
      <c r="B19" s="49" t="s">
        <v>533</v>
      </c>
      <c r="C19" s="45" t="s">
        <v>514</v>
      </c>
      <c r="D19" s="45" t="s">
        <v>515</v>
      </c>
      <c r="E19" s="45" t="s">
        <v>516</v>
      </c>
      <c r="F19" s="45" t="s">
        <v>524</v>
      </c>
      <c r="G19" s="45" t="s">
        <v>518</v>
      </c>
      <c r="H19" s="45" t="s">
        <v>67</v>
      </c>
    </row>
    <row r="20" spans="1:8" ht="218.25" customHeight="1" x14ac:dyDescent="0.3">
      <c r="A20" s="45">
        <v>8</v>
      </c>
      <c r="B20" s="49" t="s">
        <v>534</v>
      </c>
      <c r="C20" s="45" t="s">
        <v>514</v>
      </c>
      <c r="D20" s="45" t="s">
        <v>515</v>
      </c>
      <c r="E20" s="45" t="s">
        <v>516</v>
      </c>
      <c r="F20" s="45" t="s">
        <v>525</v>
      </c>
      <c r="G20" s="45" t="s">
        <v>518</v>
      </c>
      <c r="H20" s="45" t="s">
        <v>67</v>
      </c>
    </row>
    <row r="21" spans="1:8" ht="205.5" customHeight="1" x14ac:dyDescent="0.3">
      <c r="A21" s="45">
        <v>9</v>
      </c>
      <c r="B21" s="49" t="s">
        <v>535</v>
      </c>
      <c r="C21" s="45" t="s">
        <v>514</v>
      </c>
      <c r="D21" s="45" t="s">
        <v>515</v>
      </c>
      <c r="E21" s="45" t="s">
        <v>516</v>
      </c>
      <c r="F21" s="45" t="s">
        <v>526</v>
      </c>
      <c r="G21" s="45" t="s">
        <v>518</v>
      </c>
      <c r="H21" s="45" t="s">
        <v>67</v>
      </c>
    </row>
    <row r="22" spans="1:8" ht="58.5" customHeight="1" x14ac:dyDescent="0.3">
      <c r="A22" s="45">
        <v>10</v>
      </c>
      <c r="B22" s="49" t="s">
        <v>536</v>
      </c>
      <c r="C22" s="45" t="s">
        <v>520</v>
      </c>
      <c r="D22" s="45" t="s">
        <v>515</v>
      </c>
      <c r="E22" s="45" t="s">
        <v>516</v>
      </c>
      <c r="F22" s="45" t="s">
        <v>521</v>
      </c>
      <c r="G22" s="45" t="s">
        <v>518</v>
      </c>
      <c r="H22" s="45" t="s">
        <v>67</v>
      </c>
    </row>
    <row r="23" spans="1:8" ht="91.5" customHeight="1" x14ac:dyDescent="0.3">
      <c r="A23" s="45">
        <v>11</v>
      </c>
      <c r="B23" s="49" t="s">
        <v>537</v>
      </c>
      <c r="C23" s="45" t="s">
        <v>520</v>
      </c>
      <c r="D23" s="45" t="s">
        <v>515</v>
      </c>
      <c r="E23" s="45" t="s">
        <v>516</v>
      </c>
      <c r="F23" s="45" t="s">
        <v>521</v>
      </c>
      <c r="G23" s="45" t="s">
        <v>518</v>
      </c>
      <c r="H23" s="45" t="s">
        <v>67</v>
      </c>
    </row>
    <row r="24" spans="1:8" ht="60" customHeight="1" x14ac:dyDescent="0.3">
      <c r="A24" s="45">
        <v>12</v>
      </c>
      <c r="B24" s="49" t="s">
        <v>538</v>
      </c>
      <c r="C24" s="45" t="s">
        <v>520</v>
      </c>
      <c r="D24" s="45" t="s">
        <v>515</v>
      </c>
      <c r="E24" s="45" t="s">
        <v>516</v>
      </c>
      <c r="F24" s="45" t="s">
        <v>521</v>
      </c>
      <c r="G24" s="45" t="s">
        <v>518</v>
      </c>
      <c r="H24" s="45" t="s">
        <v>67</v>
      </c>
    </row>
    <row r="25" spans="1:8" ht="58.5" customHeight="1" x14ac:dyDescent="0.3">
      <c r="A25" s="45">
        <v>13</v>
      </c>
      <c r="B25" s="49" t="s">
        <v>539</v>
      </c>
      <c r="C25" s="45" t="s">
        <v>520</v>
      </c>
      <c r="D25" s="45" t="s">
        <v>515</v>
      </c>
      <c r="E25" s="45" t="s">
        <v>516</v>
      </c>
      <c r="F25" s="45" t="s">
        <v>521</v>
      </c>
      <c r="G25" s="45" t="s">
        <v>518</v>
      </c>
      <c r="H25" s="45" t="s">
        <v>67</v>
      </c>
    </row>
    <row r="26" spans="1:8" ht="89.25" customHeight="1" x14ac:dyDescent="0.3">
      <c r="A26" s="45">
        <v>14</v>
      </c>
      <c r="B26" s="49" t="s">
        <v>540</v>
      </c>
      <c r="C26" s="45" t="s">
        <v>520</v>
      </c>
      <c r="D26" s="45" t="s">
        <v>515</v>
      </c>
      <c r="E26" s="45" t="s">
        <v>516</v>
      </c>
      <c r="F26" s="45" t="s">
        <v>521</v>
      </c>
      <c r="G26" s="45" t="s">
        <v>518</v>
      </c>
      <c r="H26" s="45" t="s">
        <v>67</v>
      </c>
    </row>
    <row r="27" spans="1:8" ht="48.75" customHeight="1" x14ac:dyDescent="0.3">
      <c r="A27" s="81">
        <v>15</v>
      </c>
      <c r="B27" s="49" t="s">
        <v>640</v>
      </c>
      <c r="C27" s="81" t="s">
        <v>520</v>
      </c>
      <c r="D27" s="81" t="s">
        <v>515</v>
      </c>
      <c r="E27" s="81" t="s">
        <v>516</v>
      </c>
      <c r="F27" s="81" t="s">
        <v>521</v>
      </c>
      <c r="G27" s="81" t="s">
        <v>518</v>
      </c>
      <c r="H27" s="81" t="s">
        <v>67</v>
      </c>
    </row>
  </sheetData>
  <mergeCells count="3">
    <mergeCell ref="A5:H7"/>
    <mergeCell ref="A10:H10"/>
    <mergeCell ref="A12:H12"/>
  </mergeCells>
  <pageMargins left="0.17" right="0.17" top="0.43307086614173229" bottom="0.43307086614173229" header="0.31496062992125984" footer="0.31496062992125984"/>
  <pageSetup paperSize="9" scale="7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303"/>
  <sheetViews>
    <sheetView view="pageBreakPreview" zoomScale="85" zoomScaleNormal="70" zoomScaleSheetLayoutView="85" workbookViewId="0">
      <selection activeCell="K3" sqref="K3"/>
    </sheetView>
  </sheetViews>
  <sheetFormatPr defaultRowHeight="16.5" x14ac:dyDescent="0.3"/>
  <cols>
    <col min="1" max="1" width="5" customWidth="1"/>
    <col min="2" max="2" width="28.75" customWidth="1"/>
    <col min="3" max="3" width="6.625" customWidth="1"/>
    <col min="4" max="7" width="10.5" customWidth="1"/>
    <col min="10" max="10" width="18.625" customWidth="1"/>
    <col min="11" max="11" width="8.125" customWidth="1"/>
    <col min="16" max="16" width="12.75" style="110" customWidth="1"/>
    <col min="17" max="17" width="9" customWidth="1"/>
  </cols>
  <sheetData>
    <row r="1" spans="1:11" x14ac:dyDescent="0.3">
      <c r="K1" s="46" t="s">
        <v>497</v>
      </c>
    </row>
    <row r="2" spans="1:11" x14ac:dyDescent="0.3">
      <c r="K2" s="46" t="s">
        <v>490</v>
      </c>
    </row>
    <row r="3" spans="1:11" x14ac:dyDescent="0.3">
      <c r="K3" s="46" t="s">
        <v>806</v>
      </c>
    </row>
    <row r="5" spans="1:11" x14ac:dyDescent="0.3">
      <c r="D5" s="47"/>
    </row>
    <row r="6" spans="1:11" x14ac:dyDescent="0.3">
      <c r="F6" s="47" t="s">
        <v>498</v>
      </c>
    </row>
    <row r="7" spans="1:11" x14ac:dyDescent="0.3">
      <c r="F7" s="47" t="s">
        <v>499</v>
      </c>
    </row>
    <row r="9" spans="1:11" ht="124.5" customHeight="1" x14ac:dyDescent="0.3">
      <c r="A9" s="153" t="s">
        <v>55</v>
      </c>
      <c r="B9" s="153" t="s">
        <v>205</v>
      </c>
      <c r="C9" s="153" t="s">
        <v>57</v>
      </c>
      <c r="D9" s="153" t="s">
        <v>58</v>
      </c>
      <c r="E9" s="153" t="s">
        <v>59</v>
      </c>
      <c r="F9" s="153"/>
      <c r="G9" s="153"/>
      <c r="H9" s="153"/>
      <c r="I9" s="153" t="s">
        <v>206</v>
      </c>
      <c r="J9" s="153" t="s">
        <v>207</v>
      </c>
      <c r="K9" s="153"/>
    </row>
    <row r="10" spans="1:11" ht="90" x14ac:dyDescent="0.3">
      <c r="A10" s="153"/>
      <c r="B10" s="153"/>
      <c r="C10" s="153"/>
      <c r="D10" s="153"/>
      <c r="E10" s="2" t="s">
        <v>61</v>
      </c>
      <c r="F10" s="2" t="s">
        <v>62</v>
      </c>
      <c r="G10" s="2" t="s">
        <v>63</v>
      </c>
      <c r="H10" s="2" t="s">
        <v>65</v>
      </c>
      <c r="I10" s="153"/>
      <c r="J10" s="2" t="s">
        <v>208</v>
      </c>
      <c r="K10" s="2" t="s">
        <v>209</v>
      </c>
    </row>
    <row r="11" spans="1:11" x14ac:dyDescent="0.3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</row>
    <row r="12" spans="1:11" ht="21" customHeight="1" x14ac:dyDescent="0.3">
      <c r="A12" s="21"/>
      <c r="B12" s="172" t="s">
        <v>210</v>
      </c>
      <c r="C12" s="172"/>
      <c r="D12" s="172"/>
      <c r="E12" s="172"/>
      <c r="F12" s="172"/>
      <c r="G12" s="172"/>
      <c r="H12" s="172"/>
      <c r="I12" s="172"/>
      <c r="J12" s="172"/>
      <c r="K12" s="172"/>
    </row>
    <row r="13" spans="1:11" ht="36" customHeight="1" x14ac:dyDescent="0.3">
      <c r="A13" s="2">
        <v>1</v>
      </c>
      <c r="B13" s="172" t="s">
        <v>211</v>
      </c>
      <c r="C13" s="172"/>
      <c r="D13" s="172"/>
      <c r="E13" s="172"/>
      <c r="F13" s="172"/>
      <c r="G13" s="172"/>
      <c r="H13" s="172"/>
      <c r="I13" s="172"/>
      <c r="J13" s="172"/>
      <c r="K13" s="172"/>
    </row>
    <row r="14" spans="1:11" ht="21" customHeight="1" x14ac:dyDescent="0.3">
      <c r="A14" s="183" t="s">
        <v>70</v>
      </c>
      <c r="B14" s="152" t="s">
        <v>212</v>
      </c>
      <c r="C14" s="2" t="s">
        <v>66</v>
      </c>
      <c r="D14" s="25">
        <f>SUM(E14:H14)</f>
        <v>195129.4</v>
      </c>
      <c r="E14" s="25">
        <f t="shared" ref="E14:G14" si="0">SUM(E15:E19)</f>
        <v>0</v>
      </c>
      <c r="F14" s="25">
        <f t="shared" si="0"/>
        <v>0</v>
      </c>
      <c r="G14" s="25">
        <f t="shared" si="0"/>
        <v>195129.4</v>
      </c>
      <c r="H14" s="25">
        <f>SUM(H15:H19)</f>
        <v>0</v>
      </c>
      <c r="I14" s="235" t="s">
        <v>67</v>
      </c>
      <c r="J14" s="2" t="s">
        <v>213</v>
      </c>
      <c r="K14" s="2" t="s">
        <v>213</v>
      </c>
    </row>
    <row r="15" spans="1:11" ht="21" customHeight="1" x14ac:dyDescent="0.3">
      <c r="A15" s="184"/>
      <c r="B15" s="152"/>
      <c r="C15" s="2">
        <v>2016</v>
      </c>
      <c r="D15" s="25">
        <f t="shared" ref="D15:D19" si="1">SUM(E15:H15)</f>
        <v>195129.4</v>
      </c>
      <c r="E15" s="25">
        <v>0</v>
      </c>
      <c r="F15" s="25">
        <v>0</v>
      </c>
      <c r="G15" s="25">
        <v>195129.4</v>
      </c>
      <c r="H15" s="25">
        <v>0</v>
      </c>
      <c r="I15" s="235"/>
      <c r="J15" s="244" t="s">
        <v>214</v>
      </c>
      <c r="K15" s="22">
        <v>5985</v>
      </c>
    </row>
    <row r="16" spans="1:11" ht="21" customHeight="1" x14ac:dyDescent="0.3">
      <c r="A16" s="184"/>
      <c r="B16" s="152"/>
      <c r="C16" s="2">
        <v>2017</v>
      </c>
      <c r="D16" s="25">
        <f t="shared" si="1"/>
        <v>0</v>
      </c>
      <c r="E16" s="25">
        <v>0</v>
      </c>
      <c r="F16" s="25">
        <v>0</v>
      </c>
      <c r="G16" s="25">
        <v>0</v>
      </c>
      <c r="H16" s="25">
        <v>0</v>
      </c>
      <c r="I16" s="235"/>
      <c r="J16" s="244"/>
      <c r="K16" s="22">
        <v>0</v>
      </c>
    </row>
    <row r="17" spans="1:11" ht="21" customHeight="1" x14ac:dyDescent="0.3">
      <c r="A17" s="184"/>
      <c r="B17" s="152"/>
      <c r="C17" s="2">
        <v>2018</v>
      </c>
      <c r="D17" s="25">
        <f t="shared" si="1"/>
        <v>0</v>
      </c>
      <c r="E17" s="25">
        <v>0</v>
      </c>
      <c r="F17" s="25">
        <v>0</v>
      </c>
      <c r="G17" s="25">
        <v>0</v>
      </c>
      <c r="H17" s="25">
        <v>0</v>
      </c>
      <c r="I17" s="235"/>
      <c r="J17" s="244"/>
      <c r="K17" s="22">
        <v>0</v>
      </c>
    </row>
    <row r="18" spans="1:11" ht="21" customHeight="1" x14ac:dyDescent="0.3">
      <c r="A18" s="184"/>
      <c r="B18" s="152"/>
      <c r="C18" s="2">
        <v>2019</v>
      </c>
      <c r="D18" s="25">
        <f t="shared" si="1"/>
        <v>0</v>
      </c>
      <c r="E18" s="25">
        <v>0</v>
      </c>
      <c r="F18" s="25">
        <v>0</v>
      </c>
      <c r="G18" s="25">
        <v>0</v>
      </c>
      <c r="H18" s="25">
        <v>0</v>
      </c>
      <c r="I18" s="235"/>
      <c r="J18" s="244"/>
      <c r="K18" s="22">
        <v>0</v>
      </c>
    </row>
    <row r="19" spans="1:11" ht="21" customHeight="1" x14ac:dyDescent="0.3">
      <c r="A19" s="185"/>
      <c r="B19" s="152"/>
      <c r="C19" s="2">
        <v>2020</v>
      </c>
      <c r="D19" s="25">
        <f t="shared" si="1"/>
        <v>0</v>
      </c>
      <c r="E19" s="25">
        <v>0</v>
      </c>
      <c r="F19" s="25">
        <v>0</v>
      </c>
      <c r="G19" s="25">
        <v>0</v>
      </c>
      <c r="H19" s="25">
        <v>0</v>
      </c>
      <c r="I19" s="235"/>
      <c r="J19" s="244"/>
      <c r="K19" s="22">
        <v>0</v>
      </c>
    </row>
    <row r="20" spans="1:11" ht="30" customHeight="1" x14ac:dyDescent="0.3">
      <c r="A20" s="2">
        <v>2</v>
      </c>
      <c r="B20" s="172" t="s">
        <v>215</v>
      </c>
      <c r="C20" s="172"/>
      <c r="D20" s="172"/>
      <c r="E20" s="172"/>
      <c r="F20" s="172"/>
      <c r="G20" s="172"/>
      <c r="H20" s="172"/>
      <c r="I20" s="172"/>
      <c r="J20" s="172"/>
      <c r="K20" s="172"/>
    </row>
    <row r="21" spans="1:11" ht="18" customHeight="1" x14ac:dyDescent="0.3">
      <c r="A21" s="170" t="s">
        <v>127</v>
      </c>
      <c r="B21" s="152" t="s">
        <v>216</v>
      </c>
      <c r="C21" s="2" t="s">
        <v>66</v>
      </c>
      <c r="D21" s="25">
        <f>SUM(E21:H21)</f>
        <v>350</v>
      </c>
      <c r="E21" s="25">
        <f t="shared" ref="E21" si="2">SUM(E22:E26)</f>
        <v>0</v>
      </c>
      <c r="F21" s="25">
        <f t="shared" ref="F21" si="3">SUM(F22:F26)</f>
        <v>0</v>
      </c>
      <c r="G21" s="25">
        <f t="shared" ref="G21" si="4">SUM(G22:G26)</f>
        <v>350</v>
      </c>
      <c r="H21" s="25">
        <f>SUM(H22:H26)</f>
        <v>0</v>
      </c>
      <c r="I21" s="235" t="s">
        <v>67</v>
      </c>
      <c r="J21" s="2" t="s">
        <v>213</v>
      </c>
      <c r="K21" s="2" t="s">
        <v>213</v>
      </c>
    </row>
    <row r="22" spans="1:11" ht="27.75" customHeight="1" x14ac:dyDescent="0.3">
      <c r="A22" s="170"/>
      <c r="B22" s="152"/>
      <c r="C22" s="2">
        <v>2016</v>
      </c>
      <c r="D22" s="25">
        <f t="shared" ref="D22:D26" si="5">SUM(E22:H22)</f>
        <v>350</v>
      </c>
      <c r="E22" s="25">
        <v>0</v>
      </c>
      <c r="F22" s="25">
        <v>0</v>
      </c>
      <c r="G22" s="25">
        <v>350</v>
      </c>
      <c r="H22" s="25">
        <v>0</v>
      </c>
      <c r="I22" s="235"/>
      <c r="J22" s="244" t="s">
        <v>217</v>
      </c>
      <c r="K22" s="22">
        <v>4499</v>
      </c>
    </row>
    <row r="23" spans="1:11" ht="21" customHeight="1" x14ac:dyDescent="0.3">
      <c r="A23" s="170"/>
      <c r="B23" s="152"/>
      <c r="C23" s="2">
        <v>2017</v>
      </c>
      <c r="D23" s="25">
        <f t="shared" si="5"/>
        <v>0</v>
      </c>
      <c r="E23" s="25">
        <v>0</v>
      </c>
      <c r="F23" s="25">
        <v>0</v>
      </c>
      <c r="G23" s="25">
        <v>0</v>
      </c>
      <c r="H23" s="25">
        <v>0</v>
      </c>
      <c r="I23" s="235"/>
      <c r="J23" s="244"/>
      <c r="K23" s="22">
        <v>0</v>
      </c>
    </row>
    <row r="24" spans="1:11" ht="21" customHeight="1" x14ac:dyDescent="0.3">
      <c r="A24" s="170"/>
      <c r="B24" s="152"/>
      <c r="C24" s="2">
        <v>2018</v>
      </c>
      <c r="D24" s="25">
        <f t="shared" si="5"/>
        <v>0</v>
      </c>
      <c r="E24" s="25">
        <v>0</v>
      </c>
      <c r="F24" s="25">
        <v>0</v>
      </c>
      <c r="G24" s="25">
        <v>0</v>
      </c>
      <c r="H24" s="25">
        <v>0</v>
      </c>
      <c r="I24" s="235"/>
      <c r="J24" s="244"/>
      <c r="K24" s="22">
        <v>0</v>
      </c>
    </row>
    <row r="25" spans="1:11" ht="21" customHeight="1" x14ac:dyDescent="0.3">
      <c r="A25" s="170"/>
      <c r="B25" s="152"/>
      <c r="C25" s="2">
        <v>2019</v>
      </c>
      <c r="D25" s="25">
        <f t="shared" si="5"/>
        <v>0</v>
      </c>
      <c r="E25" s="25">
        <v>0</v>
      </c>
      <c r="F25" s="25">
        <v>0</v>
      </c>
      <c r="G25" s="25">
        <v>0</v>
      </c>
      <c r="H25" s="25">
        <v>0</v>
      </c>
      <c r="I25" s="235"/>
      <c r="J25" s="244"/>
      <c r="K25" s="22">
        <v>0</v>
      </c>
    </row>
    <row r="26" spans="1:11" ht="21" customHeight="1" x14ac:dyDescent="0.3">
      <c r="A26" s="170"/>
      <c r="B26" s="152"/>
      <c r="C26" s="2">
        <v>2020</v>
      </c>
      <c r="D26" s="25">
        <f t="shared" si="5"/>
        <v>0</v>
      </c>
      <c r="E26" s="25">
        <v>0</v>
      </c>
      <c r="F26" s="25">
        <v>0</v>
      </c>
      <c r="G26" s="25">
        <v>0</v>
      </c>
      <c r="H26" s="25">
        <v>0</v>
      </c>
      <c r="I26" s="235"/>
      <c r="J26" s="244"/>
      <c r="K26" s="22">
        <v>0</v>
      </c>
    </row>
    <row r="27" spans="1:11" ht="30" customHeight="1" x14ac:dyDescent="0.3">
      <c r="A27" s="2">
        <v>3</v>
      </c>
      <c r="B27" s="266" t="s">
        <v>218</v>
      </c>
      <c r="C27" s="267"/>
      <c r="D27" s="267"/>
      <c r="E27" s="267"/>
      <c r="F27" s="267"/>
      <c r="G27" s="267"/>
      <c r="H27" s="267"/>
      <c r="I27" s="267"/>
      <c r="J27" s="267"/>
      <c r="K27" s="268"/>
    </row>
    <row r="28" spans="1:11" ht="21" customHeight="1" x14ac:dyDescent="0.3">
      <c r="A28" s="170" t="s">
        <v>129</v>
      </c>
      <c r="B28" s="152" t="s">
        <v>219</v>
      </c>
      <c r="C28" s="2" t="s">
        <v>66</v>
      </c>
      <c r="D28" s="25">
        <f>SUM(E28:H28)</f>
        <v>13300</v>
      </c>
      <c r="E28" s="25">
        <f t="shared" ref="E28" si="6">SUM(E29:E33)</f>
        <v>0</v>
      </c>
      <c r="F28" s="25">
        <f t="shared" ref="F28" si="7">SUM(F29:F33)</f>
        <v>0</v>
      </c>
      <c r="G28" s="25">
        <f t="shared" ref="G28" si="8">SUM(G29:G33)</f>
        <v>13300</v>
      </c>
      <c r="H28" s="25">
        <f>SUM(H29:H33)</f>
        <v>0</v>
      </c>
      <c r="I28" s="235" t="s">
        <v>67</v>
      </c>
      <c r="J28" s="2" t="s">
        <v>213</v>
      </c>
      <c r="K28" s="2" t="s">
        <v>213</v>
      </c>
    </row>
    <row r="29" spans="1:11" ht="21" customHeight="1" x14ac:dyDescent="0.3">
      <c r="A29" s="170"/>
      <c r="B29" s="152"/>
      <c r="C29" s="2">
        <v>2016</v>
      </c>
      <c r="D29" s="25">
        <f t="shared" ref="D29:D33" si="9">SUM(E29:H29)</f>
        <v>13300</v>
      </c>
      <c r="E29" s="25">
        <v>0</v>
      </c>
      <c r="F29" s="25">
        <v>0</v>
      </c>
      <c r="G29" s="25">
        <v>13300</v>
      </c>
      <c r="H29" s="25">
        <v>0</v>
      </c>
      <c r="I29" s="235"/>
      <c r="J29" s="244" t="s">
        <v>220</v>
      </c>
      <c r="K29" s="22">
        <v>7806</v>
      </c>
    </row>
    <row r="30" spans="1:11" ht="21" customHeight="1" x14ac:dyDescent="0.3">
      <c r="A30" s="170"/>
      <c r="B30" s="152"/>
      <c r="C30" s="2">
        <v>2017</v>
      </c>
      <c r="D30" s="25">
        <f t="shared" si="9"/>
        <v>0</v>
      </c>
      <c r="E30" s="25">
        <v>0</v>
      </c>
      <c r="F30" s="25">
        <v>0</v>
      </c>
      <c r="G30" s="25">
        <v>0</v>
      </c>
      <c r="H30" s="25">
        <v>0</v>
      </c>
      <c r="I30" s="235"/>
      <c r="J30" s="244"/>
      <c r="K30" s="22">
        <v>0</v>
      </c>
    </row>
    <row r="31" spans="1:11" ht="21" customHeight="1" x14ac:dyDescent="0.3">
      <c r="A31" s="170"/>
      <c r="B31" s="152"/>
      <c r="C31" s="2">
        <v>2018</v>
      </c>
      <c r="D31" s="25">
        <f t="shared" si="9"/>
        <v>0</v>
      </c>
      <c r="E31" s="25">
        <v>0</v>
      </c>
      <c r="F31" s="25">
        <v>0</v>
      </c>
      <c r="G31" s="25">
        <v>0</v>
      </c>
      <c r="H31" s="25">
        <v>0</v>
      </c>
      <c r="I31" s="235"/>
      <c r="J31" s="244"/>
      <c r="K31" s="22">
        <v>0</v>
      </c>
    </row>
    <row r="32" spans="1:11" ht="21" customHeight="1" x14ac:dyDescent="0.3">
      <c r="A32" s="170"/>
      <c r="B32" s="152"/>
      <c r="C32" s="2">
        <v>2019</v>
      </c>
      <c r="D32" s="25">
        <f t="shared" si="9"/>
        <v>0</v>
      </c>
      <c r="E32" s="25">
        <v>0</v>
      </c>
      <c r="F32" s="25">
        <v>0</v>
      </c>
      <c r="G32" s="25">
        <v>0</v>
      </c>
      <c r="H32" s="25">
        <v>0</v>
      </c>
      <c r="I32" s="235"/>
      <c r="J32" s="244"/>
      <c r="K32" s="22">
        <v>0</v>
      </c>
    </row>
    <row r="33" spans="1:11" ht="21" customHeight="1" x14ac:dyDescent="0.3">
      <c r="A33" s="170"/>
      <c r="B33" s="152"/>
      <c r="C33" s="2">
        <v>2020</v>
      </c>
      <c r="D33" s="25">
        <f t="shared" si="9"/>
        <v>0</v>
      </c>
      <c r="E33" s="25">
        <v>0</v>
      </c>
      <c r="F33" s="25">
        <v>0</v>
      </c>
      <c r="G33" s="25">
        <v>0</v>
      </c>
      <c r="H33" s="25">
        <v>0</v>
      </c>
      <c r="I33" s="235"/>
      <c r="J33" s="244"/>
      <c r="K33" s="22">
        <v>0</v>
      </c>
    </row>
    <row r="34" spans="1:11" ht="30" customHeight="1" x14ac:dyDescent="0.3">
      <c r="A34" s="2">
        <v>4</v>
      </c>
      <c r="B34" s="172" t="s">
        <v>221</v>
      </c>
      <c r="C34" s="172"/>
      <c r="D34" s="172"/>
      <c r="E34" s="172"/>
      <c r="F34" s="172"/>
      <c r="G34" s="172"/>
      <c r="H34" s="172"/>
      <c r="I34" s="172"/>
      <c r="J34" s="172"/>
      <c r="K34" s="172"/>
    </row>
    <row r="35" spans="1:11" ht="21" customHeight="1" x14ac:dyDescent="0.3">
      <c r="A35" s="170" t="s">
        <v>131</v>
      </c>
      <c r="B35" s="152" t="s">
        <v>222</v>
      </c>
      <c r="C35" s="2" t="s">
        <v>66</v>
      </c>
      <c r="D35" s="25">
        <f>SUM(E35:H35)</f>
        <v>2027</v>
      </c>
      <c r="E35" s="25">
        <f t="shared" ref="E35" si="10">SUM(E36:E40)</f>
        <v>0</v>
      </c>
      <c r="F35" s="25">
        <f t="shared" ref="F35" si="11">SUM(F36:F40)</f>
        <v>0</v>
      </c>
      <c r="G35" s="25">
        <f t="shared" ref="G35" si="12">SUM(G36:G40)</f>
        <v>2027</v>
      </c>
      <c r="H35" s="25">
        <f>SUM(H36:H40)</f>
        <v>0</v>
      </c>
      <c r="I35" s="235" t="s">
        <v>67</v>
      </c>
      <c r="J35" s="2" t="s">
        <v>213</v>
      </c>
      <c r="K35" s="2" t="s">
        <v>213</v>
      </c>
    </row>
    <row r="36" spans="1:11" ht="21" customHeight="1" x14ac:dyDescent="0.3">
      <c r="A36" s="170"/>
      <c r="B36" s="152"/>
      <c r="C36" s="2">
        <v>2016</v>
      </c>
      <c r="D36" s="25">
        <f t="shared" ref="D36:D40" si="13">SUM(E36:H36)</f>
        <v>2027</v>
      </c>
      <c r="E36" s="25">
        <v>0</v>
      </c>
      <c r="F36" s="25">
        <v>0</v>
      </c>
      <c r="G36" s="25">
        <v>2027</v>
      </c>
      <c r="H36" s="25">
        <v>0</v>
      </c>
      <c r="I36" s="235"/>
      <c r="J36" s="244" t="s">
        <v>223</v>
      </c>
      <c r="K36" s="22">
        <v>3223</v>
      </c>
    </row>
    <row r="37" spans="1:11" ht="21" customHeight="1" x14ac:dyDescent="0.3">
      <c r="A37" s="170"/>
      <c r="B37" s="152"/>
      <c r="C37" s="2">
        <v>2017</v>
      </c>
      <c r="D37" s="25">
        <f t="shared" si="13"/>
        <v>0</v>
      </c>
      <c r="E37" s="25">
        <v>0</v>
      </c>
      <c r="F37" s="25">
        <v>0</v>
      </c>
      <c r="G37" s="25">
        <v>0</v>
      </c>
      <c r="H37" s="25">
        <v>0</v>
      </c>
      <c r="I37" s="235"/>
      <c r="J37" s="244"/>
      <c r="K37" s="22">
        <v>0</v>
      </c>
    </row>
    <row r="38" spans="1:11" ht="21" customHeight="1" x14ac:dyDescent="0.3">
      <c r="A38" s="170"/>
      <c r="B38" s="152"/>
      <c r="C38" s="2">
        <v>2018</v>
      </c>
      <c r="D38" s="25">
        <f t="shared" si="13"/>
        <v>0</v>
      </c>
      <c r="E38" s="25">
        <v>0</v>
      </c>
      <c r="F38" s="25">
        <v>0</v>
      </c>
      <c r="G38" s="25">
        <v>0</v>
      </c>
      <c r="H38" s="25">
        <v>0</v>
      </c>
      <c r="I38" s="235"/>
      <c r="J38" s="244"/>
      <c r="K38" s="22">
        <v>0</v>
      </c>
    </row>
    <row r="39" spans="1:11" ht="21" customHeight="1" x14ac:dyDescent="0.3">
      <c r="A39" s="170"/>
      <c r="B39" s="152"/>
      <c r="C39" s="2">
        <v>2019</v>
      </c>
      <c r="D39" s="25">
        <f t="shared" si="13"/>
        <v>0</v>
      </c>
      <c r="E39" s="25">
        <v>0</v>
      </c>
      <c r="F39" s="25">
        <v>0</v>
      </c>
      <c r="G39" s="25">
        <v>0</v>
      </c>
      <c r="H39" s="25">
        <v>0</v>
      </c>
      <c r="I39" s="235"/>
      <c r="J39" s="244"/>
      <c r="K39" s="22">
        <v>0</v>
      </c>
    </row>
    <row r="40" spans="1:11" ht="21" customHeight="1" x14ac:dyDescent="0.3">
      <c r="A40" s="170"/>
      <c r="B40" s="152"/>
      <c r="C40" s="2">
        <v>2020</v>
      </c>
      <c r="D40" s="25">
        <f t="shared" si="13"/>
        <v>0</v>
      </c>
      <c r="E40" s="25">
        <v>0</v>
      </c>
      <c r="F40" s="25">
        <v>0</v>
      </c>
      <c r="G40" s="25">
        <v>0</v>
      </c>
      <c r="H40" s="25">
        <v>0</v>
      </c>
      <c r="I40" s="235"/>
      <c r="J40" s="244"/>
      <c r="K40" s="22">
        <v>0</v>
      </c>
    </row>
    <row r="41" spans="1:11" ht="30" customHeight="1" x14ac:dyDescent="0.3">
      <c r="A41" s="2">
        <v>5</v>
      </c>
      <c r="B41" s="172" t="s">
        <v>224</v>
      </c>
      <c r="C41" s="172"/>
      <c r="D41" s="172"/>
      <c r="E41" s="172"/>
      <c r="F41" s="172"/>
      <c r="G41" s="172"/>
      <c r="H41" s="172"/>
      <c r="I41" s="172"/>
      <c r="J41" s="172"/>
      <c r="K41" s="172"/>
    </row>
    <row r="42" spans="1:11" ht="21" customHeight="1" x14ac:dyDescent="0.3">
      <c r="A42" s="170" t="s">
        <v>263</v>
      </c>
      <c r="B42" s="152" t="s">
        <v>602</v>
      </c>
      <c r="C42" s="2" t="s">
        <v>66</v>
      </c>
      <c r="D42" s="25">
        <f>SUM(E42:H42)</f>
        <v>27.1</v>
      </c>
      <c r="E42" s="25">
        <f t="shared" ref="E42" si="14">SUM(E43:E47)</f>
        <v>0</v>
      </c>
      <c r="F42" s="25">
        <f t="shared" ref="F42" si="15">SUM(F43:F47)</f>
        <v>0</v>
      </c>
      <c r="G42" s="25">
        <f t="shared" ref="G42" si="16">SUM(G43:G47)</f>
        <v>27.1</v>
      </c>
      <c r="H42" s="25">
        <f>SUM(H43:H47)</f>
        <v>0</v>
      </c>
      <c r="I42" s="235" t="s">
        <v>67</v>
      </c>
      <c r="J42" s="2" t="s">
        <v>213</v>
      </c>
      <c r="K42" s="2" t="s">
        <v>213</v>
      </c>
    </row>
    <row r="43" spans="1:11" ht="21" customHeight="1" x14ac:dyDescent="0.3">
      <c r="A43" s="170"/>
      <c r="B43" s="152"/>
      <c r="C43" s="2">
        <v>2016</v>
      </c>
      <c r="D43" s="25">
        <f t="shared" ref="D43:D47" si="17">SUM(E43:H43)</f>
        <v>27.1</v>
      </c>
      <c r="E43" s="25">
        <v>0</v>
      </c>
      <c r="F43" s="25">
        <v>0</v>
      </c>
      <c r="G43" s="25">
        <v>27.1</v>
      </c>
      <c r="H43" s="25">
        <v>0</v>
      </c>
      <c r="I43" s="235"/>
      <c r="J43" s="244" t="s">
        <v>225</v>
      </c>
      <c r="K43" s="22">
        <v>2</v>
      </c>
    </row>
    <row r="44" spans="1:11" ht="21" customHeight="1" x14ac:dyDescent="0.3">
      <c r="A44" s="170"/>
      <c r="B44" s="152"/>
      <c r="C44" s="2">
        <v>2017</v>
      </c>
      <c r="D44" s="25">
        <f t="shared" si="17"/>
        <v>0</v>
      </c>
      <c r="E44" s="25">
        <v>0</v>
      </c>
      <c r="F44" s="25">
        <v>0</v>
      </c>
      <c r="G44" s="25">
        <v>0</v>
      </c>
      <c r="H44" s="25">
        <v>0</v>
      </c>
      <c r="I44" s="235"/>
      <c r="J44" s="244"/>
      <c r="K44" s="22">
        <v>0</v>
      </c>
    </row>
    <row r="45" spans="1:11" ht="21" customHeight="1" x14ac:dyDescent="0.3">
      <c r="A45" s="170"/>
      <c r="B45" s="152"/>
      <c r="C45" s="2">
        <v>2018</v>
      </c>
      <c r="D45" s="25">
        <f t="shared" si="17"/>
        <v>0</v>
      </c>
      <c r="E45" s="25">
        <v>0</v>
      </c>
      <c r="F45" s="25">
        <v>0</v>
      </c>
      <c r="G45" s="25">
        <v>0</v>
      </c>
      <c r="H45" s="25">
        <v>0</v>
      </c>
      <c r="I45" s="235"/>
      <c r="J45" s="244"/>
      <c r="K45" s="22">
        <v>0</v>
      </c>
    </row>
    <row r="46" spans="1:11" ht="21" customHeight="1" x14ac:dyDescent="0.3">
      <c r="A46" s="170"/>
      <c r="B46" s="152"/>
      <c r="C46" s="2">
        <v>2019</v>
      </c>
      <c r="D46" s="25">
        <f t="shared" si="17"/>
        <v>0</v>
      </c>
      <c r="E46" s="25">
        <v>0</v>
      </c>
      <c r="F46" s="25">
        <v>0</v>
      </c>
      <c r="G46" s="25">
        <v>0</v>
      </c>
      <c r="H46" s="25">
        <v>0</v>
      </c>
      <c r="I46" s="235"/>
      <c r="J46" s="244"/>
      <c r="K46" s="22">
        <v>0</v>
      </c>
    </row>
    <row r="47" spans="1:11" ht="21" customHeight="1" x14ac:dyDescent="0.3">
      <c r="A47" s="170"/>
      <c r="B47" s="152"/>
      <c r="C47" s="2">
        <v>2020</v>
      </c>
      <c r="D47" s="25">
        <f t="shared" si="17"/>
        <v>0</v>
      </c>
      <c r="E47" s="25">
        <v>0</v>
      </c>
      <c r="F47" s="25">
        <v>0</v>
      </c>
      <c r="G47" s="25">
        <v>0</v>
      </c>
      <c r="H47" s="25">
        <v>0</v>
      </c>
      <c r="I47" s="235"/>
      <c r="J47" s="244"/>
      <c r="K47" s="22">
        <v>0</v>
      </c>
    </row>
    <row r="48" spans="1:11" ht="21" customHeight="1" x14ac:dyDescent="0.3">
      <c r="A48" s="183" t="s">
        <v>650</v>
      </c>
      <c r="B48" s="171" t="s">
        <v>652</v>
      </c>
      <c r="C48" s="92" t="s">
        <v>66</v>
      </c>
      <c r="D48" s="25">
        <f>SUM(E48:H48)</f>
        <v>81.300000000000011</v>
      </c>
      <c r="E48" s="25">
        <f t="shared" ref="E48:G48" si="18">SUM(E49:E53)</f>
        <v>0</v>
      </c>
      <c r="F48" s="25">
        <f t="shared" si="18"/>
        <v>0</v>
      </c>
      <c r="G48" s="25">
        <f t="shared" si="18"/>
        <v>81.300000000000011</v>
      </c>
      <c r="H48" s="25">
        <f>SUM(H49:H53)</f>
        <v>0</v>
      </c>
      <c r="I48" s="176" t="s">
        <v>67</v>
      </c>
      <c r="J48" s="92" t="s">
        <v>213</v>
      </c>
      <c r="K48" s="92" t="s">
        <v>213</v>
      </c>
    </row>
    <row r="49" spans="1:11" ht="21" customHeight="1" x14ac:dyDescent="0.3">
      <c r="A49" s="184"/>
      <c r="B49" s="162"/>
      <c r="C49" s="92">
        <v>2016</v>
      </c>
      <c r="D49" s="25">
        <f t="shared" ref="D49:D53" si="19">SUM(E49:H49)</f>
        <v>0</v>
      </c>
      <c r="E49" s="25">
        <v>0</v>
      </c>
      <c r="F49" s="25">
        <v>0</v>
      </c>
      <c r="G49" s="25">
        <f>G55</f>
        <v>0</v>
      </c>
      <c r="H49" s="25">
        <v>0</v>
      </c>
      <c r="I49" s="177"/>
      <c r="J49" s="236" t="s">
        <v>225</v>
      </c>
      <c r="K49" s="94">
        <v>0</v>
      </c>
    </row>
    <row r="50" spans="1:11" ht="21" customHeight="1" x14ac:dyDescent="0.3">
      <c r="A50" s="184"/>
      <c r="B50" s="162"/>
      <c r="C50" s="92">
        <v>2017</v>
      </c>
      <c r="D50" s="25">
        <f t="shared" si="19"/>
        <v>0</v>
      </c>
      <c r="E50" s="25">
        <v>0</v>
      </c>
      <c r="F50" s="25">
        <v>0</v>
      </c>
      <c r="G50" s="25">
        <f t="shared" ref="G50:G53" si="20">G56</f>
        <v>0</v>
      </c>
      <c r="H50" s="25">
        <v>0</v>
      </c>
      <c r="I50" s="177"/>
      <c r="J50" s="237"/>
      <c r="K50" s="94">
        <v>0</v>
      </c>
    </row>
    <row r="51" spans="1:11" ht="21" customHeight="1" x14ac:dyDescent="0.3">
      <c r="A51" s="184"/>
      <c r="B51" s="162"/>
      <c r="C51" s="92">
        <v>2018</v>
      </c>
      <c r="D51" s="25">
        <f t="shared" si="19"/>
        <v>27.1</v>
      </c>
      <c r="E51" s="25">
        <v>0</v>
      </c>
      <c r="F51" s="25">
        <v>0</v>
      </c>
      <c r="G51" s="25">
        <f t="shared" si="20"/>
        <v>27.1</v>
      </c>
      <c r="H51" s="25">
        <v>0</v>
      </c>
      <c r="I51" s="177"/>
      <c r="J51" s="237"/>
      <c r="K51" s="94">
        <v>2</v>
      </c>
    </row>
    <row r="52" spans="1:11" ht="21" customHeight="1" x14ac:dyDescent="0.3">
      <c r="A52" s="184"/>
      <c r="B52" s="162"/>
      <c r="C52" s="92">
        <v>2019</v>
      </c>
      <c r="D52" s="25">
        <f t="shared" si="19"/>
        <v>27.1</v>
      </c>
      <c r="E52" s="25">
        <v>0</v>
      </c>
      <c r="F52" s="25">
        <v>0</v>
      </c>
      <c r="G52" s="25">
        <f t="shared" si="20"/>
        <v>27.1</v>
      </c>
      <c r="H52" s="25">
        <v>0</v>
      </c>
      <c r="I52" s="177"/>
      <c r="J52" s="237"/>
      <c r="K52" s="94">
        <v>2</v>
      </c>
    </row>
    <row r="53" spans="1:11" ht="21" customHeight="1" x14ac:dyDescent="0.3">
      <c r="A53" s="185"/>
      <c r="B53" s="163"/>
      <c r="C53" s="92">
        <v>2020</v>
      </c>
      <c r="D53" s="25">
        <f t="shared" si="19"/>
        <v>27.1</v>
      </c>
      <c r="E53" s="25">
        <v>0</v>
      </c>
      <c r="F53" s="25">
        <v>0</v>
      </c>
      <c r="G53" s="25">
        <f t="shared" si="20"/>
        <v>27.1</v>
      </c>
      <c r="H53" s="25">
        <v>0</v>
      </c>
      <c r="I53" s="178"/>
      <c r="J53" s="238"/>
      <c r="K53" s="94">
        <v>0</v>
      </c>
    </row>
    <row r="54" spans="1:11" ht="21" customHeight="1" x14ac:dyDescent="0.3">
      <c r="A54" s="183" t="s">
        <v>651</v>
      </c>
      <c r="B54" s="152" t="s">
        <v>653</v>
      </c>
      <c r="C54" s="92" t="s">
        <v>66</v>
      </c>
      <c r="D54" s="25">
        <f>SUM(E54:H54)</f>
        <v>81.300000000000011</v>
      </c>
      <c r="E54" s="25">
        <f t="shared" ref="E54:G54" si="21">SUM(E55:E59)</f>
        <v>0</v>
      </c>
      <c r="F54" s="25">
        <f t="shared" si="21"/>
        <v>0</v>
      </c>
      <c r="G54" s="25">
        <f t="shared" si="21"/>
        <v>81.300000000000011</v>
      </c>
      <c r="H54" s="25">
        <f>SUM(H55:H59)</f>
        <v>0</v>
      </c>
      <c r="I54" s="176" t="s">
        <v>67</v>
      </c>
      <c r="J54" s="92" t="s">
        <v>213</v>
      </c>
      <c r="K54" s="92" t="s">
        <v>213</v>
      </c>
    </row>
    <row r="55" spans="1:11" ht="21" customHeight="1" x14ac:dyDescent="0.3">
      <c r="A55" s="184"/>
      <c r="B55" s="162"/>
      <c r="C55" s="92">
        <v>2016</v>
      </c>
      <c r="D55" s="25">
        <f t="shared" ref="D55:D59" si="22">SUM(E55:H55)</f>
        <v>0</v>
      </c>
      <c r="E55" s="25">
        <v>0</v>
      </c>
      <c r="F55" s="25">
        <v>0</v>
      </c>
      <c r="G55" s="25">
        <v>0</v>
      </c>
      <c r="H55" s="25">
        <v>0</v>
      </c>
      <c r="I55" s="177"/>
      <c r="J55" s="236" t="s">
        <v>225</v>
      </c>
      <c r="K55" s="94">
        <v>2</v>
      </c>
    </row>
    <row r="56" spans="1:11" ht="21" customHeight="1" x14ac:dyDescent="0.3">
      <c r="A56" s="184"/>
      <c r="B56" s="162"/>
      <c r="C56" s="92">
        <v>2017</v>
      </c>
      <c r="D56" s="25">
        <f t="shared" si="22"/>
        <v>0</v>
      </c>
      <c r="E56" s="25">
        <v>0</v>
      </c>
      <c r="F56" s="25">
        <v>0</v>
      </c>
      <c r="G56" s="25">
        <v>0</v>
      </c>
      <c r="H56" s="25">
        <v>0</v>
      </c>
      <c r="I56" s="177"/>
      <c r="J56" s="237"/>
      <c r="K56" s="94">
        <v>0</v>
      </c>
    </row>
    <row r="57" spans="1:11" ht="21" customHeight="1" x14ac:dyDescent="0.3">
      <c r="A57" s="184"/>
      <c r="B57" s="162"/>
      <c r="C57" s="92">
        <v>2018</v>
      </c>
      <c r="D57" s="25">
        <f t="shared" si="22"/>
        <v>27.1</v>
      </c>
      <c r="E57" s="25">
        <v>0</v>
      </c>
      <c r="F57" s="25">
        <v>0</v>
      </c>
      <c r="G57" s="25">
        <v>27.1</v>
      </c>
      <c r="H57" s="25">
        <v>0</v>
      </c>
      <c r="I57" s="177"/>
      <c r="J57" s="237"/>
      <c r="K57" s="94">
        <v>0</v>
      </c>
    </row>
    <row r="58" spans="1:11" ht="21" customHeight="1" x14ac:dyDescent="0.3">
      <c r="A58" s="184"/>
      <c r="B58" s="162"/>
      <c r="C58" s="92">
        <v>2019</v>
      </c>
      <c r="D58" s="25">
        <f t="shared" si="22"/>
        <v>27.1</v>
      </c>
      <c r="E58" s="25">
        <v>0</v>
      </c>
      <c r="F58" s="25">
        <v>0</v>
      </c>
      <c r="G58" s="25">
        <v>27.1</v>
      </c>
      <c r="H58" s="25">
        <v>0</v>
      </c>
      <c r="I58" s="177"/>
      <c r="J58" s="237"/>
      <c r="K58" s="94">
        <v>0</v>
      </c>
    </row>
    <row r="59" spans="1:11" ht="21" customHeight="1" x14ac:dyDescent="0.3">
      <c r="A59" s="185"/>
      <c r="B59" s="163"/>
      <c r="C59" s="92">
        <v>2020</v>
      </c>
      <c r="D59" s="25">
        <f t="shared" si="22"/>
        <v>27.1</v>
      </c>
      <c r="E59" s="25">
        <v>0</v>
      </c>
      <c r="F59" s="25">
        <v>0</v>
      </c>
      <c r="G59" s="25">
        <v>27.1</v>
      </c>
      <c r="H59" s="25">
        <v>0</v>
      </c>
      <c r="I59" s="178"/>
      <c r="J59" s="238"/>
      <c r="K59" s="94">
        <v>0</v>
      </c>
    </row>
    <row r="60" spans="1:11" ht="30" customHeight="1" x14ac:dyDescent="0.3">
      <c r="A60" s="2">
        <v>6</v>
      </c>
      <c r="B60" s="172" t="s">
        <v>226</v>
      </c>
      <c r="C60" s="172"/>
      <c r="D60" s="172"/>
      <c r="E60" s="172"/>
      <c r="F60" s="172"/>
      <c r="G60" s="172"/>
      <c r="H60" s="172"/>
      <c r="I60" s="172"/>
      <c r="J60" s="172"/>
      <c r="K60" s="172"/>
    </row>
    <row r="61" spans="1:11" ht="21" customHeight="1" x14ac:dyDescent="0.3">
      <c r="A61" s="183" t="s">
        <v>264</v>
      </c>
      <c r="B61" s="152" t="s">
        <v>581</v>
      </c>
      <c r="C61" s="2" t="s">
        <v>66</v>
      </c>
      <c r="D61" s="25">
        <f>SUM(E61:H61)</f>
        <v>884779.86060000001</v>
      </c>
      <c r="E61" s="25">
        <f t="shared" ref="E61" si="23">SUM(E62:E66)</f>
        <v>0</v>
      </c>
      <c r="F61" s="25">
        <f t="shared" ref="F61" si="24">SUM(F62:F66)</f>
        <v>0</v>
      </c>
      <c r="G61" s="25">
        <f t="shared" ref="G61" si="25">SUM(G62:G66)</f>
        <v>884779.86060000001</v>
      </c>
      <c r="H61" s="25">
        <f>SUM(H62:H66)</f>
        <v>0</v>
      </c>
      <c r="I61" s="235" t="s">
        <v>67</v>
      </c>
      <c r="J61" s="2" t="s">
        <v>213</v>
      </c>
      <c r="K61" s="2" t="s">
        <v>213</v>
      </c>
    </row>
    <row r="62" spans="1:11" ht="21" customHeight="1" x14ac:dyDescent="0.3">
      <c r="A62" s="184"/>
      <c r="B62" s="152"/>
      <c r="C62" s="2">
        <v>2016</v>
      </c>
      <c r="D62" s="25">
        <f t="shared" ref="D62:D66" si="26">SUM(E62:H62)</f>
        <v>0</v>
      </c>
      <c r="E62" s="25">
        <f>E68+E74</f>
        <v>0</v>
      </c>
      <c r="F62" s="25">
        <f>F68+F74</f>
        <v>0</v>
      </c>
      <c r="G62" s="25">
        <f>G68+G74</f>
        <v>0</v>
      </c>
      <c r="H62" s="25">
        <f>H68+H74</f>
        <v>0</v>
      </c>
      <c r="I62" s="235"/>
      <c r="J62" s="236" t="s">
        <v>227</v>
      </c>
      <c r="K62" s="22">
        <v>0</v>
      </c>
    </row>
    <row r="63" spans="1:11" ht="21" customHeight="1" x14ac:dyDescent="0.3">
      <c r="A63" s="184"/>
      <c r="B63" s="152"/>
      <c r="C63" s="2">
        <v>2017</v>
      </c>
      <c r="D63" s="25">
        <f t="shared" si="26"/>
        <v>225038.6606</v>
      </c>
      <c r="E63" s="25">
        <f t="shared" ref="E63:F63" si="27">E69+E75</f>
        <v>0</v>
      </c>
      <c r="F63" s="25">
        <f t="shared" si="27"/>
        <v>0</v>
      </c>
      <c r="G63" s="25">
        <f t="shared" ref="G63:H66" si="28">G69+G75</f>
        <v>225038.6606</v>
      </c>
      <c r="H63" s="25">
        <f t="shared" si="28"/>
        <v>0</v>
      </c>
      <c r="I63" s="235"/>
      <c r="J63" s="237"/>
      <c r="K63" s="22">
        <v>100</v>
      </c>
    </row>
    <row r="64" spans="1:11" ht="21" customHeight="1" x14ac:dyDescent="0.3">
      <c r="A64" s="184"/>
      <c r="B64" s="152"/>
      <c r="C64" s="2">
        <v>2018</v>
      </c>
      <c r="D64" s="25">
        <f t="shared" si="26"/>
        <v>232962.80000000002</v>
      </c>
      <c r="E64" s="25">
        <f t="shared" ref="E64:F64" si="29">E70+E76</f>
        <v>0</v>
      </c>
      <c r="F64" s="25">
        <f t="shared" si="29"/>
        <v>0</v>
      </c>
      <c r="G64" s="25">
        <f t="shared" si="28"/>
        <v>232962.80000000002</v>
      </c>
      <c r="H64" s="25">
        <f t="shared" si="28"/>
        <v>0</v>
      </c>
      <c r="I64" s="235"/>
      <c r="J64" s="237"/>
      <c r="K64" s="22">
        <v>100</v>
      </c>
    </row>
    <row r="65" spans="1:17" ht="21" customHeight="1" x14ac:dyDescent="0.3">
      <c r="A65" s="184"/>
      <c r="B65" s="152"/>
      <c r="C65" s="2">
        <v>2019</v>
      </c>
      <c r="D65" s="25">
        <f t="shared" si="26"/>
        <v>213389.2</v>
      </c>
      <c r="E65" s="25">
        <f t="shared" ref="E65:F65" si="30">E71+E77</f>
        <v>0</v>
      </c>
      <c r="F65" s="25">
        <f t="shared" si="30"/>
        <v>0</v>
      </c>
      <c r="G65" s="25">
        <f t="shared" si="28"/>
        <v>213389.2</v>
      </c>
      <c r="H65" s="25">
        <f t="shared" si="28"/>
        <v>0</v>
      </c>
      <c r="I65" s="235"/>
      <c r="J65" s="237"/>
      <c r="K65" s="22">
        <v>100</v>
      </c>
    </row>
    <row r="66" spans="1:17" ht="54" customHeight="1" x14ac:dyDescent="0.3">
      <c r="A66" s="185"/>
      <c r="B66" s="152"/>
      <c r="C66" s="8">
        <v>2020</v>
      </c>
      <c r="D66" s="27">
        <f t="shared" si="26"/>
        <v>213389.2</v>
      </c>
      <c r="E66" s="27">
        <f t="shared" ref="E66:F66" si="31">E72+E78</f>
        <v>0</v>
      </c>
      <c r="F66" s="27">
        <f t="shared" si="31"/>
        <v>0</v>
      </c>
      <c r="G66" s="27">
        <f t="shared" si="28"/>
        <v>213389.2</v>
      </c>
      <c r="H66" s="27">
        <f t="shared" si="28"/>
        <v>0</v>
      </c>
      <c r="I66" s="235"/>
      <c r="J66" s="238"/>
      <c r="K66" s="22">
        <v>0</v>
      </c>
    </row>
    <row r="67" spans="1:17" ht="21" customHeight="1" x14ac:dyDescent="0.3">
      <c r="A67" s="170" t="s">
        <v>265</v>
      </c>
      <c r="B67" s="152" t="s">
        <v>676</v>
      </c>
      <c r="C67" s="2" t="s">
        <v>66</v>
      </c>
      <c r="D67" s="25">
        <f>SUM(E67:H67)</f>
        <v>884429.86060000001</v>
      </c>
      <c r="E67" s="25">
        <f t="shared" ref="E67" si="32">SUM(E68:E72)</f>
        <v>0</v>
      </c>
      <c r="F67" s="25">
        <f t="shared" ref="F67" si="33">SUM(F68:F72)</f>
        <v>0</v>
      </c>
      <c r="G67" s="25">
        <f t="shared" ref="G67" si="34">SUM(G68:G72)</f>
        <v>884429.86060000001</v>
      </c>
      <c r="H67" s="25">
        <f>SUM(H68:H72)</f>
        <v>0</v>
      </c>
      <c r="I67" s="235" t="s">
        <v>67</v>
      </c>
      <c r="J67" s="2" t="s">
        <v>213</v>
      </c>
      <c r="K67" s="2" t="s">
        <v>213</v>
      </c>
    </row>
    <row r="68" spans="1:17" ht="21" customHeight="1" x14ac:dyDescent="0.3">
      <c r="A68" s="170"/>
      <c r="B68" s="152"/>
      <c r="C68" s="2">
        <v>2016</v>
      </c>
      <c r="D68" s="25">
        <f t="shared" ref="D68:D72" si="35">SUM(E68:H68)</f>
        <v>0</v>
      </c>
      <c r="E68" s="26">
        <v>0</v>
      </c>
      <c r="F68" s="26">
        <v>0</v>
      </c>
      <c r="G68" s="25">
        <v>0</v>
      </c>
      <c r="H68" s="26">
        <v>0</v>
      </c>
      <c r="I68" s="235"/>
      <c r="J68" s="236" t="s">
        <v>677</v>
      </c>
      <c r="K68" s="22">
        <v>0</v>
      </c>
      <c r="M68" s="66"/>
      <c r="N68" s="66"/>
      <c r="O68" s="66"/>
      <c r="P68" s="111"/>
      <c r="Q68" s="66"/>
    </row>
    <row r="69" spans="1:17" ht="21" customHeight="1" x14ac:dyDescent="0.3">
      <c r="A69" s="170"/>
      <c r="B69" s="152"/>
      <c r="C69" s="2">
        <v>2017</v>
      </c>
      <c r="D69" s="25">
        <f t="shared" si="35"/>
        <v>224688.6606</v>
      </c>
      <c r="E69" s="26">
        <v>0</v>
      </c>
      <c r="F69" s="26">
        <v>0</v>
      </c>
      <c r="G69" s="25">
        <v>224688.6606</v>
      </c>
      <c r="H69" s="26">
        <v>0</v>
      </c>
      <c r="I69" s="235"/>
      <c r="J69" s="237"/>
      <c r="K69" s="22">
        <v>100</v>
      </c>
      <c r="P69" s="111"/>
    </row>
    <row r="70" spans="1:17" ht="21" customHeight="1" x14ac:dyDescent="0.3">
      <c r="A70" s="170"/>
      <c r="B70" s="152"/>
      <c r="C70" s="2">
        <v>2018</v>
      </c>
      <c r="D70" s="25">
        <f t="shared" si="35"/>
        <v>232962.80000000002</v>
      </c>
      <c r="E70" s="26">
        <v>0</v>
      </c>
      <c r="F70" s="26">
        <v>0</v>
      </c>
      <c r="G70" s="25">
        <f>75972.3+128036.1+28954.4</f>
        <v>232962.80000000002</v>
      </c>
      <c r="H70" s="26">
        <v>0</v>
      </c>
      <c r="I70" s="235"/>
      <c r="J70" s="237"/>
      <c r="K70" s="22">
        <v>100</v>
      </c>
      <c r="P70" s="111"/>
    </row>
    <row r="71" spans="1:17" ht="24.75" customHeight="1" x14ac:dyDescent="0.3">
      <c r="A71" s="170"/>
      <c r="B71" s="152"/>
      <c r="C71" s="2">
        <v>2019</v>
      </c>
      <c r="D71" s="25">
        <f t="shared" si="35"/>
        <v>213389.2</v>
      </c>
      <c r="E71" s="26">
        <v>0</v>
      </c>
      <c r="F71" s="26">
        <v>0</v>
      </c>
      <c r="G71" s="25">
        <f>72764.1+111715.5+28909.6</f>
        <v>213389.2</v>
      </c>
      <c r="H71" s="26">
        <v>0</v>
      </c>
      <c r="I71" s="235"/>
      <c r="J71" s="237"/>
      <c r="K71" s="22">
        <v>100</v>
      </c>
      <c r="P71" s="111"/>
      <c r="Q71" s="53"/>
    </row>
    <row r="72" spans="1:17" ht="154.5" customHeight="1" x14ac:dyDescent="0.3">
      <c r="A72" s="170"/>
      <c r="B72" s="152"/>
      <c r="C72" s="8">
        <v>2020</v>
      </c>
      <c r="D72" s="27">
        <f t="shared" si="35"/>
        <v>213389.2</v>
      </c>
      <c r="E72" s="28">
        <v>0</v>
      </c>
      <c r="F72" s="28">
        <v>0</v>
      </c>
      <c r="G72" s="27">
        <f>72764.1+111715.5+28909.6</f>
        <v>213389.2</v>
      </c>
      <c r="H72" s="28">
        <v>0</v>
      </c>
      <c r="I72" s="235"/>
      <c r="J72" s="238"/>
      <c r="K72" s="22">
        <v>0</v>
      </c>
      <c r="P72" s="112"/>
    </row>
    <row r="73" spans="1:17" ht="21" customHeight="1" x14ac:dyDescent="0.3">
      <c r="A73" s="170" t="s">
        <v>266</v>
      </c>
      <c r="B73" s="152" t="s">
        <v>673</v>
      </c>
      <c r="C73" s="2" t="s">
        <v>66</v>
      </c>
      <c r="D73" s="25">
        <f>SUM(E73:H73)</f>
        <v>350</v>
      </c>
      <c r="E73" s="25">
        <f t="shared" ref="E73" si="36">SUM(E74:E78)</f>
        <v>0</v>
      </c>
      <c r="F73" s="25">
        <f t="shared" ref="F73" si="37">SUM(F74:F78)</f>
        <v>0</v>
      </c>
      <c r="G73" s="25">
        <f t="shared" ref="G73" si="38">SUM(G74:G78)</f>
        <v>350</v>
      </c>
      <c r="H73" s="25">
        <f>SUM(H74:H78)</f>
        <v>0</v>
      </c>
      <c r="I73" s="235" t="s">
        <v>67</v>
      </c>
      <c r="J73" s="2" t="s">
        <v>213</v>
      </c>
      <c r="K73" s="2" t="s">
        <v>213</v>
      </c>
    </row>
    <row r="74" spans="1:17" ht="21" customHeight="1" x14ac:dyDescent="0.3">
      <c r="A74" s="170"/>
      <c r="B74" s="152"/>
      <c r="C74" s="2">
        <v>2016</v>
      </c>
      <c r="D74" s="25">
        <f t="shared" ref="D74:D78" si="39">SUM(E74:H74)</f>
        <v>0</v>
      </c>
      <c r="E74" s="26">
        <v>0</v>
      </c>
      <c r="F74" s="26">
        <v>0</v>
      </c>
      <c r="G74" s="26">
        <v>0</v>
      </c>
      <c r="H74" s="26">
        <v>0</v>
      </c>
      <c r="I74" s="235"/>
      <c r="J74" s="236" t="s">
        <v>217</v>
      </c>
      <c r="K74" s="106">
        <v>0</v>
      </c>
    </row>
    <row r="75" spans="1:17" ht="21" customHeight="1" x14ac:dyDescent="0.3">
      <c r="A75" s="170"/>
      <c r="B75" s="152"/>
      <c r="C75" s="2">
        <v>2017</v>
      </c>
      <c r="D75" s="25">
        <f t="shared" si="39"/>
        <v>350</v>
      </c>
      <c r="E75" s="26">
        <v>0</v>
      </c>
      <c r="F75" s="26">
        <v>0</v>
      </c>
      <c r="G75" s="26">
        <v>350</v>
      </c>
      <c r="H75" s="26">
        <v>0</v>
      </c>
      <c r="I75" s="235"/>
      <c r="J75" s="237"/>
      <c r="K75" s="106">
        <v>4400</v>
      </c>
    </row>
    <row r="76" spans="1:17" ht="21" customHeight="1" x14ac:dyDescent="0.3">
      <c r="A76" s="170"/>
      <c r="B76" s="152"/>
      <c r="C76" s="2">
        <v>2018</v>
      </c>
      <c r="D76" s="25">
        <f t="shared" si="39"/>
        <v>0</v>
      </c>
      <c r="E76" s="26">
        <v>0</v>
      </c>
      <c r="F76" s="26">
        <v>0</v>
      </c>
      <c r="G76" s="26">
        <v>0</v>
      </c>
      <c r="H76" s="26">
        <v>0</v>
      </c>
      <c r="I76" s="235"/>
      <c r="J76" s="237"/>
      <c r="K76" s="106">
        <v>0</v>
      </c>
    </row>
    <row r="77" spans="1:17" ht="21" customHeight="1" x14ac:dyDescent="0.3">
      <c r="A77" s="170"/>
      <c r="B77" s="152"/>
      <c r="C77" s="2">
        <v>2019</v>
      </c>
      <c r="D77" s="25">
        <f t="shared" si="39"/>
        <v>0</v>
      </c>
      <c r="E77" s="26">
        <v>0</v>
      </c>
      <c r="F77" s="26">
        <v>0</v>
      </c>
      <c r="G77" s="26">
        <v>0</v>
      </c>
      <c r="H77" s="26">
        <v>0</v>
      </c>
      <c r="I77" s="235"/>
      <c r="J77" s="237"/>
      <c r="K77" s="106">
        <v>0</v>
      </c>
    </row>
    <row r="78" spans="1:17" ht="107.25" customHeight="1" x14ac:dyDescent="0.3">
      <c r="A78" s="170"/>
      <c r="B78" s="152"/>
      <c r="C78" s="8">
        <v>2020</v>
      </c>
      <c r="D78" s="27">
        <f t="shared" si="39"/>
        <v>0</v>
      </c>
      <c r="E78" s="28">
        <v>0</v>
      </c>
      <c r="F78" s="28">
        <v>0</v>
      </c>
      <c r="G78" s="28">
        <v>0</v>
      </c>
      <c r="H78" s="28">
        <v>0</v>
      </c>
      <c r="I78" s="235"/>
      <c r="J78" s="238"/>
      <c r="K78" s="107">
        <v>0</v>
      </c>
    </row>
    <row r="79" spans="1:17" ht="60" customHeight="1" x14ac:dyDescent="0.3">
      <c r="A79" s="2">
        <v>7</v>
      </c>
      <c r="B79" s="172" t="s">
        <v>228</v>
      </c>
      <c r="C79" s="172"/>
      <c r="D79" s="172"/>
      <c r="E79" s="172"/>
      <c r="F79" s="172"/>
      <c r="G79" s="172"/>
      <c r="H79" s="172"/>
      <c r="I79" s="172"/>
      <c r="J79" s="172"/>
      <c r="K79" s="172"/>
    </row>
    <row r="80" spans="1:17" ht="21" customHeight="1" x14ac:dyDescent="0.3">
      <c r="A80" s="183" t="s">
        <v>268</v>
      </c>
      <c r="B80" s="171" t="s">
        <v>582</v>
      </c>
      <c r="C80" s="2" t="s">
        <v>66</v>
      </c>
      <c r="D80" s="25">
        <f>SUM(E80:H80)</f>
        <v>3880918.5</v>
      </c>
      <c r="E80" s="25">
        <f t="shared" ref="E80" si="40">SUM(E81:E85)</f>
        <v>0</v>
      </c>
      <c r="F80" s="25">
        <f t="shared" ref="F80" si="41">SUM(F81:F85)</f>
        <v>3880918.5</v>
      </c>
      <c r="G80" s="25">
        <f t="shared" ref="G80" si="42">SUM(G81:G85)</f>
        <v>0</v>
      </c>
      <c r="H80" s="25">
        <f>SUM(H81:H85)</f>
        <v>0</v>
      </c>
      <c r="I80" s="235" t="s">
        <v>67</v>
      </c>
      <c r="J80" s="2" t="s">
        <v>213</v>
      </c>
      <c r="K80" s="2" t="s">
        <v>213</v>
      </c>
    </row>
    <row r="81" spans="1:11" ht="21" customHeight="1" x14ac:dyDescent="0.3">
      <c r="A81" s="184"/>
      <c r="B81" s="162"/>
      <c r="C81" s="2">
        <v>2016</v>
      </c>
      <c r="D81" s="25">
        <f t="shared" ref="D81:D85" si="43">SUM(E81:H81)</f>
        <v>798758</v>
      </c>
      <c r="E81" s="26">
        <f t="shared" ref="E81:G85" si="44">E87+E93+E99+E105+E111+E117+E123+E129+E135+E141+E147</f>
        <v>0</v>
      </c>
      <c r="F81" s="26">
        <f t="shared" si="44"/>
        <v>798758</v>
      </c>
      <c r="G81" s="26">
        <f t="shared" si="44"/>
        <v>0</v>
      </c>
      <c r="H81" s="26">
        <f>H87+H93+H99+H105+H111+H117+H123+H129+H135+H141+H147</f>
        <v>0</v>
      </c>
      <c r="I81" s="235"/>
      <c r="J81" s="236" t="s">
        <v>229</v>
      </c>
      <c r="K81" s="22">
        <v>100</v>
      </c>
    </row>
    <row r="82" spans="1:11" ht="21" customHeight="1" x14ac:dyDescent="0.3">
      <c r="A82" s="184"/>
      <c r="B82" s="162"/>
      <c r="C82" s="2">
        <v>2017</v>
      </c>
      <c r="D82" s="25">
        <f t="shared" si="43"/>
        <v>860358.69999999984</v>
      </c>
      <c r="E82" s="26">
        <f t="shared" si="44"/>
        <v>0</v>
      </c>
      <c r="F82" s="26">
        <f>F88+F94+F100+F106+F112+F118+F124+F130+F136+F142+F148+F154</f>
        <v>860358.69999999984</v>
      </c>
      <c r="G82" s="26">
        <f t="shared" si="44"/>
        <v>0</v>
      </c>
      <c r="H82" s="26">
        <f t="shared" ref="H82:H85" si="45">H88+H94+H100+H106+H112+H118+H124+H130+H136+H142+H148</f>
        <v>0</v>
      </c>
      <c r="I82" s="235"/>
      <c r="J82" s="237"/>
      <c r="K82" s="22">
        <v>100</v>
      </c>
    </row>
    <row r="83" spans="1:11" ht="21" customHeight="1" x14ac:dyDescent="0.3">
      <c r="A83" s="184"/>
      <c r="B83" s="162"/>
      <c r="C83" s="2">
        <v>2018</v>
      </c>
      <c r="D83" s="25">
        <f t="shared" si="43"/>
        <v>740600.60000000009</v>
      </c>
      <c r="E83" s="26">
        <f t="shared" si="44"/>
        <v>0</v>
      </c>
      <c r="F83" s="26">
        <f t="shared" si="44"/>
        <v>740600.60000000009</v>
      </c>
      <c r="G83" s="26">
        <f t="shared" si="44"/>
        <v>0</v>
      </c>
      <c r="H83" s="26">
        <f t="shared" si="45"/>
        <v>0</v>
      </c>
      <c r="I83" s="235"/>
      <c r="J83" s="237"/>
      <c r="K83" s="22">
        <v>100</v>
      </c>
    </row>
    <row r="84" spans="1:11" ht="21" customHeight="1" x14ac:dyDescent="0.3">
      <c r="A84" s="184"/>
      <c r="B84" s="162"/>
      <c r="C84" s="2">
        <v>2019</v>
      </c>
      <c r="D84" s="25">
        <f t="shared" si="43"/>
        <v>740600.60000000009</v>
      </c>
      <c r="E84" s="26">
        <f t="shared" si="44"/>
        <v>0</v>
      </c>
      <c r="F84" s="26">
        <f t="shared" si="44"/>
        <v>740600.60000000009</v>
      </c>
      <c r="G84" s="26">
        <f t="shared" si="44"/>
        <v>0</v>
      </c>
      <c r="H84" s="26">
        <f t="shared" si="45"/>
        <v>0</v>
      </c>
      <c r="I84" s="235"/>
      <c r="J84" s="237"/>
      <c r="K84" s="22">
        <v>100</v>
      </c>
    </row>
    <row r="85" spans="1:11" ht="77.25" customHeight="1" x14ac:dyDescent="0.3">
      <c r="A85" s="185"/>
      <c r="B85" s="163"/>
      <c r="C85" s="8">
        <v>2020</v>
      </c>
      <c r="D85" s="27">
        <f t="shared" si="43"/>
        <v>740600.60000000009</v>
      </c>
      <c r="E85" s="28">
        <f t="shared" si="44"/>
        <v>0</v>
      </c>
      <c r="F85" s="28">
        <f t="shared" si="44"/>
        <v>740600.60000000009</v>
      </c>
      <c r="G85" s="28">
        <f t="shared" si="44"/>
        <v>0</v>
      </c>
      <c r="H85" s="28">
        <f t="shared" si="45"/>
        <v>0</v>
      </c>
      <c r="I85" s="235"/>
      <c r="J85" s="238"/>
      <c r="K85" s="132">
        <v>100</v>
      </c>
    </row>
    <row r="86" spans="1:11" ht="21" customHeight="1" x14ac:dyDescent="0.3">
      <c r="A86" s="186" t="s">
        <v>269</v>
      </c>
      <c r="B86" s="173" t="s">
        <v>272</v>
      </c>
      <c r="C86" s="2" t="s">
        <v>66</v>
      </c>
      <c r="D86" s="25">
        <f>SUM(E86:H86)</f>
        <v>841739.7</v>
      </c>
      <c r="E86" s="25">
        <f t="shared" ref="E86" si="46">SUM(E87:E91)</f>
        <v>0</v>
      </c>
      <c r="F86" s="25">
        <f t="shared" ref="F86" si="47">SUM(F87:F91)</f>
        <v>841739.7</v>
      </c>
      <c r="G86" s="25">
        <f t="shared" ref="G86" si="48">SUM(G87:G91)</f>
        <v>0</v>
      </c>
      <c r="H86" s="25">
        <f>SUM(H87:H91)</f>
        <v>0</v>
      </c>
      <c r="I86" s="244" t="s">
        <v>67</v>
      </c>
      <c r="J86" s="22" t="s">
        <v>230</v>
      </c>
      <c r="K86" s="2" t="s">
        <v>230</v>
      </c>
    </row>
    <row r="87" spans="1:11" ht="26.25" customHeight="1" x14ac:dyDescent="0.3">
      <c r="A87" s="187"/>
      <c r="B87" s="174"/>
      <c r="C87" s="2">
        <v>2016</v>
      </c>
      <c r="D87" s="25">
        <f t="shared" ref="D87:D91" si="49">SUM(E87:H87)</f>
        <v>156656.29999999999</v>
      </c>
      <c r="E87" s="26">
        <v>0</v>
      </c>
      <c r="F87" s="26">
        <v>156656.29999999999</v>
      </c>
      <c r="G87" s="26">
        <v>0</v>
      </c>
      <c r="H87" s="26">
        <v>0</v>
      </c>
      <c r="I87" s="244"/>
      <c r="J87" s="244" t="s">
        <v>270</v>
      </c>
      <c r="K87" s="22">
        <v>23</v>
      </c>
    </row>
    <row r="88" spans="1:11" ht="21" customHeight="1" x14ac:dyDescent="0.3">
      <c r="A88" s="187"/>
      <c r="B88" s="174"/>
      <c r="C88" s="2">
        <v>2017</v>
      </c>
      <c r="D88" s="25">
        <f t="shared" si="49"/>
        <v>166702.29999999999</v>
      </c>
      <c r="E88" s="26">
        <v>0</v>
      </c>
      <c r="F88" s="26">
        <v>166702.29999999999</v>
      </c>
      <c r="G88" s="26">
        <v>0</v>
      </c>
      <c r="H88" s="26">
        <v>0</v>
      </c>
      <c r="I88" s="244"/>
      <c r="J88" s="244"/>
      <c r="K88" s="22">
        <v>23</v>
      </c>
    </row>
    <row r="89" spans="1:11" ht="21" customHeight="1" x14ac:dyDescent="0.3">
      <c r="A89" s="187"/>
      <c r="B89" s="174"/>
      <c r="C89" s="2">
        <v>2018</v>
      </c>
      <c r="D89" s="25">
        <f t="shared" si="49"/>
        <v>172793.7</v>
      </c>
      <c r="E89" s="26">
        <v>0</v>
      </c>
      <c r="F89" s="26">
        <v>172793.7</v>
      </c>
      <c r="G89" s="26">
        <v>0</v>
      </c>
      <c r="H89" s="26">
        <v>0</v>
      </c>
      <c r="I89" s="244"/>
      <c r="J89" s="244"/>
      <c r="K89" s="22">
        <v>23</v>
      </c>
    </row>
    <row r="90" spans="1:11" ht="21" customHeight="1" x14ac:dyDescent="0.3">
      <c r="A90" s="187"/>
      <c r="B90" s="174"/>
      <c r="C90" s="2">
        <v>2019</v>
      </c>
      <c r="D90" s="25">
        <f t="shared" si="49"/>
        <v>172793.7</v>
      </c>
      <c r="E90" s="26">
        <v>0</v>
      </c>
      <c r="F90" s="26">
        <v>172793.7</v>
      </c>
      <c r="G90" s="26">
        <v>0</v>
      </c>
      <c r="H90" s="26">
        <v>0</v>
      </c>
      <c r="I90" s="244"/>
      <c r="J90" s="244"/>
      <c r="K90" s="22">
        <v>23</v>
      </c>
    </row>
    <row r="91" spans="1:11" ht="27.75" customHeight="1" x14ac:dyDescent="0.3">
      <c r="A91" s="188"/>
      <c r="B91" s="175"/>
      <c r="C91" s="8">
        <v>2020</v>
      </c>
      <c r="D91" s="27">
        <f t="shared" si="49"/>
        <v>172793.7</v>
      </c>
      <c r="E91" s="28">
        <v>0</v>
      </c>
      <c r="F91" s="28">
        <v>172793.7</v>
      </c>
      <c r="G91" s="28">
        <v>0</v>
      </c>
      <c r="H91" s="28">
        <v>0</v>
      </c>
      <c r="I91" s="244"/>
      <c r="J91" s="244"/>
      <c r="K91" s="22">
        <v>23</v>
      </c>
    </row>
    <row r="92" spans="1:11" ht="21" customHeight="1" x14ac:dyDescent="0.3">
      <c r="A92" s="186" t="s">
        <v>273</v>
      </c>
      <c r="B92" s="263" t="s">
        <v>280</v>
      </c>
      <c r="C92" s="2" t="s">
        <v>66</v>
      </c>
      <c r="D92" s="25">
        <f>SUM(E92:H92)</f>
        <v>2630091.5999999996</v>
      </c>
      <c r="E92" s="25">
        <f t="shared" ref="E92" si="50">SUM(E93:E97)</f>
        <v>0</v>
      </c>
      <c r="F92" s="25">
        <f t="shared" ref="F92" si="51">SUM(F93:F97)</f>
        <v>2630091.5999999996</v>
      </c>
      <c r="G92" s="25">
        <f t="shared" ref="G92" si="52">SUM(G93:G97)</f>
        <v>0</v>
      </c>
      <c r="H92" s="25">
        <f>SUM(H93:H97)</f>
        <v>0</v>
      </c>
      <c r="I92" s="235" t="s">
        <v>67</v>
      </c>
      <c r="J92" s="2" t="s">
        <v>213</v>
      </c>
      <c r="K92" s="2" t="s">
        <v>213</v>
      </c>
    </row>
    <row r="93" spans="1:11" ht="21" customHeight="1" x14ac:dyDescent="0.3">
      <c r="A93" s="187"/>
      <c r="B93" s="264"/>
      <c r="C93" s="2">
        <v>2016</v>
      </c>
      <c r="D93" s="25">
        <f t="shared" ref="D93:D97" si="53">SUM(E93:H93)</f>
        <v>492586.8</v>
      </c>
      <c r="E93" s="26">
        <v>0</v>
      </c>
      <c r="F93" s="26">
        <v>492586.8</v>
      </c>
      <c r="G93" s="26">
        <v>0</v>
      </c>
      <c r="H93" s="26">
        <v>0</v>
      </c>
      <c r="I93" s="235"/>
      <c r="J93" s="244" t="s">
        <v>231</v>
      </c>
      <c r="K93" s="22">
        <v>34</v>
      </c>
    </row>
    <row r="94" spans="1:11" ht="21" customHeight="1" x14ac:dyDescent="0.3">
      <c r="A94" s="187"/>
      <c r="B94" s="264"/>
      <c r="C94" s="2">
        <v>2017</v>
      </c>
      <c r="D94" s="25">
        <f t="shared" si="53"/>
        <v>519857.1</v>
      </c>
      <c r="E94" s="26">
        <v>0</v>
      </c>
      <c r="F94" s="26">
        <v>519857.1</v>
      </c>
      <c r="G94" s="26">
        <v>0</v>
      </c>
      <c r="H94" s="26">
        <v>0</v>
      </c>
      <c r="I94" s="235"/>
      <c r="J94" s="244"/>
      <c r="K94" s="22">
        <v>34</v>
      </c>
    </row>
    <row r="95" spans="1:11" ht="21" customHeight="1" x14ac:dyDescent="0.3">
      <c r="A95" s="187"/>
      <c r="B95" s="264"/>
      <c r="C95" s="2">
        <v>2018</v>
      </c>
      <c r="D95" s="25">
        <f t="shared" si="53"/>
        <v>539215.9</v>
      </c>
      <c r="E95" s="26">
        <v>0</v>
      </c>
      <c r="F95" s="26">
        <v>539215.9</v>
      </c>
      <c r="G95" s="26">
        <v>0</v>
      </c>
      <c r="H95" s="26">
        <v>0</v>
      </c>
      <c r="I95" s="235"/>
      <c r="J95" s="244"/>
      <c r="K95" s="22">
        <v>34</v>
      </c>
    </row>
    <row r="96" spans="1:11" ht="21" customHeight="1" x14ac:dyDescent="0.3">
      <c r="A96" s="187"/>
      <c r="B96" s="264"/>
      <c r="C96" s="2">
        <v>2019</v>
      </c>
      <c r="D96" s="25">
        <f t="shared" si="53"/>
        <v>539215.9</v>
      </c>
      <c r="E96" s="26">
        <v>0</v>
      </c>
      <c r="F96" s="26">
        <v>539215.9</v>
      </c>
      <c r="G96" s="26">
        <v>0</v>
      </c>
      <c r="H96" s="26">
        <v>0</v>
      </c>
      <c r="I96" s="235"/>
      <c r="J96" s="244"/>
      <c r="K96" s="22">
        <v>34</v>
      </c>
    </row>
    <row r="97" spans="1:13" ht="126.75" customHeight="1" x14ac:dyDescent="0.3">
      <c r="A97" s="188"/>
      <c r="B97" s="265"/>
      <c r="C97" s="8">
        <v>2020</v>
      </c>
      <c r="D97" s="27">
        <f t="shared" si="53"/>
        <v>539215.9</v>
      </c>
      <c r="E97" s="28">
        <v>0</v>
      </c>
      <c r="F97" s="28">
        <v>539215.9</v>
      </c>
      <c r="G97" s="28">
        <v>0</v>
      </c>
      <c r="H97" s="28">
        <v>0</v>
      </c>
      <c r="I97" s="235"/>
      <c r="J97" s="244"/>
      <c r="K97" s="31">
        <v>34</v>
      </c>
    </row>
    <row r="98" spans="1:13" ht="21" customHeight="1" x14ac:dyDescent="0.3">
      <c r="A98" s="186" t="s">
        <v>274</v>
      </c>
      <c r="B98" s="193" t="s">
        <v>281</v>
      </c>
      <c r="C98" s="2" t="s">
        <v>66</v>
      </c>
      <c r="D98" s="25">
        <f>SUM(E98:H98)</f>
        <v>2921</v>
      </c>
      <c r="E98" s="25">
        <f t="shared" ref="E98" si="54">SUM(E99:E103)</f>
        <v>0</v>
      </c>
      <c r="F98" s="25">
        <f t="shared" ref="F98" si="55">SUM(F99:F103)</f>
        <v>2921</v>
      </c>
      <c r="G98" s="25">
        <f t="shared" ref="G98" si="56">SUM(G99:G103)</f>
        <v>0</v>
      </c>
      <c r="H98" s="25">
        <f>SUM(H99:H103)</f>
        <v>0</v>
      </c>
      <c r="I98" s="235" t="s">
        <v>67</v>
      </c>
      <c r="J98" s="2" t="s">
        <v>213</v>
      </c>
      <c r="K98" s="2" t="s">
        <v>213</v>
      </c>
    </row>
    <row r="99" spans="1:13" ht="21" customHeight="1" x14ac:dyDescent="0.3">
      <c r="A99" s="187"/>
      <c r="B99" s="194"/>
      <c r="C99" s="2">
        <v>2016</v>
      </c>
      <c r="D99" s="25">
        <f t="shared" ref="D99:D103" si="57">SUM(E99:H99)</f>
        <v>475.8</v>
      </c>
      <c r="E99" s="26">
        <v>0</v>
      </c>
      <c r="F99" s="26">
        <v>475.8</v>
      </c>
      <c r="G99" s="26">
        <v>0</v>
      </c>
      <c r="H99" s="26">
        <v>0</v>
      </c>
      <c r="I99" s="235"/>
      <c r="J99" s="244" t="s">
        <v>271</v>
      </c>
      <c r="K99" s="22">
        <v>6</v>
      </c>
    </row>
    <row r="100" spans="1:13" ht="21" customHeight="1" x14ac:dyDescent="0.3">
      <c r="A100" s="187"/>
      <c r="B100" s="194"/>
      <c r="C100" s="2">
        <v>2017</v>
      </c>
      <c r="D100" s="25">
        <f t="shared" si="57"/>
        <v>611.29999999999995</v>
      </c>
      <c r="E100" s="26">
        <v>0</v>
      </c>
      <c r="F100" s="26">
        <v>611.29999999999995</v>
      </c>
      <c r="G100" s="26">
        <v>0</v>
      </c>
      <c r="H100" s="26">
        <v>0</v>
      </c>
      <c r="I100" s="235"/>
      <c r="J100" s="244"/>
      <c r="K100" s="22">
        <v>6</v>
      </c>
    </row>
    <row r="101" spans="1:13" ht="21" customHeight="1" x14ac:dyDescent="0.3">
      <c r="A101" s="187"/>
      <c r="B101" s="194"/>
      <c r="C101" s="2">
        <v>2018</v>
      </c>
      <c r="D101" s="25">
        <f t="shared" si="57"/>
        <v>611.29999999999995</v>
      </c>
      <c r="E101" s="26">
        <v>0</v>
      </c>
      <c r="F101" s="26">
        <v>611.29999999999995</v>
      </c>
      <c r="G101" s="26">
        <v>0</v>
      </c>
      <c r="H101" s="26">
        <v>0</v>
      </c>
      <c r="I101" s="235"/>
      <c r="J101" s="244"/>
      <c r="K101" s="22">
        <v>6</v>
      </c>
    </row>
    <row r="102" spans="1:13" ht="26.25" customHeight="1" x14ac:dyDescent="0.3">
      <c r="A102" s="187"/>
      <c r="B102" s="194"/>
      <c r="C102" s="2">
        <v>2019</v>
      </c>
      <c r="D102" s="25">
        <f t="shared" si="57"/>
        <v>611.29999999999995</v>
      </c>
      <c r="E102" s="26">
        <v>0</v>
      </c>
      <c r="F102" s="26">
        <v>611.29999999999995</v>
      </c>
      <c r="G102" s="26">
        <v>0</v>
      </c>
      <c r="H102" s="26">
        <v>0</v>
      </c>
      <c r="I102" s="235"/>
      <c r="J102" s="244"/>
      <c r="K102" s="22">
        <v>6</v>
      </c>
    </row>
    <row r="103" spans="1:13" ht="204" customHeight="1" x14ac:dyDescent="0.3">
      <c r="A103" s="188"/>
      <c r="B103" s="195"/>
      <c r="C103" s="8">
        <v>2020</v>
      </c>
      <c r="D103" s="27">
        <f t="shared" si="57"/>
        <v>611.29999999999995</v>
      </c>
      <c r="E103" s="28">
        <v>0</v>
      </c>
      <c r="F103" s="28">
        <v>611.29999999999995</v>
      </c>
      <c r="G103" s="28">
        <v>0</v>
      </c>
      <c r="H103" s="28">
        <v>0</v>
      </c>
      <c r="I103" s="235"/>
      <c r="J103" s="244"/>
      <c r="K103" s="31">
        <v>6</v>
      </c>
    </row>
    <row r="104" spans="1:13" ht="20.25" customHeight="1" x14ac:dyDescent="0.3">
      <c r="A104" s="186" t="s">
        <v>275</v>
      </c>
      <c r="B104" s="193" t="s">
        <v>282</v>
      </c>
      <c r="C104" s="2" t="s">
        <v>66</v>
      </c>
      <c r="D104" s="25">
        <f>SUM(E104:H104)</f>
        <v>122942.09999999999</v>
      </c>
      <c r="E104" s="25">
        <f t="shared" ref="E104" si="58">SUM(E105:E109)</f>
        <v>0</v>
      </c>
      <c r="F104" s="25">
        <f t="shared" ref="F104" si="59">SUM(F105:F109)</f>
        <v>122942.09999999999</v>
      </c>
      <c r="G104" s="25">
        <f t="shared" ref="G104" si="60">SUM(G105:G109)</f>
        <v>0</v>
      </c>
      <c r="H104" s="25">
        <f>SUM(H105:H109)</f>
        <v>0</v>
      </c>
      <c r="I104" s="235" t="s">
        <v>67</v>
      </c>
      <c r="J104" s="2" t="s">
        <v>230</v>
      </c>
      <c r="K104" s="2" t="s">
        <v>230</v>
      </c>
    </row>
    <row r="105" spans="1:13" ht="20.25" customHeight="1" x14ac:dyDescent="0.3">
      <c r="A105" s="187"/>
      <c r="B105" s="194"/>
      <c r="C105" s="2">
        <v>2016</v>
      </c>
      <c r="D105" s="25">
        <f t="shared" ref="D105:D109" si="61">SUM(E105:H105)</f>
        <v>19476.8</v>
      </c>
      <c r="E105" s="26">
        <v>0</v>
      </c>
      <c r="F105" s="26">
        <v>19476.8</v>
      </c>
      <c r="G105" s="26">
        <v>0</v>
      </c>
      <c r="H105" s="26">
        <v>0</v>
      </c>
      <c r="I105" s="235"/>
      <c r="J105" s="236" t="s">
        <v>276</v>
      </c>
      <c r="K105" s="22">
        <v>1324</v>
      </c>
    </row>
    <row r="106" spans="1:13" ht="20.25" customHeight="1" x14ac:dyDescent="0.3">
      <c r="A106" s="187"/>
      <c r="B106" s="194"/>
      <c r="C106" s="2">
        <v>2017</v>
      </c>
      <c r="D106" s="25">
        <f t="shared" si="61"/>
        <v>19526.2</v>
      </c>
      <c r="E106" s="26">
        <v>0</v>
      </c>
      <c r="F106" s="26">
        <v>19526.2</v>
      </c>
      <c r="G106" s="26">
        <v>0</v>
      </c>
      <c r="H106" s="26">
        <v>0</v>
      </c>
      <c r="I106" s="235"/>
      <c r="J106" s="237"/>
      <c r="K106" s="22">
        <v>1188</v>
      </c>
      <c r="M106" s="53"/>
    </row>
    <row r="107" spans="1:13" ht="20.25" customHeight="1" x14ac:dyDescent="0.3">
      <c r="A107" s="187"/>
      <c r="B107" s="194"/>
      <c r="C107" s="2">
        <v>2018</v>
      </c>
      <c r="D107" s="25">
        <f t="shared" si="61"/>
        <v>27979.7</v>
      </c>
      <c r="E107" s="26">
        <v>0</v>
      </c>
      <c r="F107" s="26">
        <v>27979.7</v>
      </c>
      <c r="G107" s="26">
        <v>0</v>
      </c>
      <c r="H107" s="26">
        <v>0</v>
      </c>
      <c r="I107" s="235"/>
      <c r="J107" s="237"/>
      <c r="K107" s="22">
        <v>1188</v>
      </c>
    </row>
    <row r="108" spans="1:13" ht="20.25" customHeight="1" x14ac:dyDescent="0.3">
      <c r="A108" s="187"/>
      <c r="B108" s="194"/>
      <c r="C108" s="2">
        <v>2019</v>
      </c>
      <c r="D108" s="25">
        <f t="shared" si="61"/>
        <v>27979.7</v>
      </c>
      <c r="E108" s="26">
        <v>0</v>
      </c>
      <c r="F108" s="26">
        <v>27979.7</v>
      </c>
      <c r="G108" s="26">
        <v>0</v>
      </c>
      <c r="H108" s="26">
        <v>0</v>
      </c>
      <c r="I108" s="235"/>
      <c r="J108" s="237"/>
      <c r="K108" s="22">
        <v>1188</v>
      </c>
    </row>
    <row r="109" spans="1:13" ht="255" customHeight="1" x14ac:dyDescent="0.3">
      <c r="A109" s="188"/>
      <c r="B109" s="195"/>
      <c r="C109" s="8">
        <v>2020</v>
      </c>
      <c r="D109" s="27">
        <f t="shared" si="61"/>
        <v>27979.7</v>
      </c>
      <c r="E109" s="28">
        <v>0</v>
      </c>
      <c r="F109" s="28">
        <v>27979.7</v>
      </c>
      <c r="G109" s="28">
        <v>0</v>
      </c>
      <c r="H109" s="28">
        <v>0</v>
      </c>
      <c r="I109" s="235"/>
      <c r="J109" s="238"/>
      <c r="K109" s="31">
        <v>1188</v>
      </c>
    </row>
    <row r="110" spans="1:13" ht="21" customHeight="1" x14ac:dyDescent="0.3">
      <c r="A110" s="186" t="s">
        <v>277</v>
      </c>
      <c r="B110" s="193" t="s">
        <v>283</v>
      </c>
      <c r="C110" s="2" t="s">
        <v>66</v>
      </c>
      <c r="D110" s="25">
        <f>SUM(E110:H110)</f>
        <v>3318.2</v>
      </c>
      <c r="E110" s="25">
        <f t="shared" ref="E110" si="62">SUM(E111:E115)</f>
        <v>0</v>
      </c>
      <c r="F110" s="25">
        <f t="shared" ref="F110" si="63">SUM(F111:F115)</f>
        <v>3318.2</v>
      </c>
      <c r="G110" s="25">
        <f t="shared" ref="G110" si="64">SUM(G111:G115)</f>
        <v>0</v>
      </c>
      <c r="H110" s="25">
        <f>SUM(H111:H115)</f>
        <v>0</v>
      </c>
      <c r="I110" s="235" t="s">
        <v>67</v>
      </c>
      <c r="J110" s="2" t="s">
        <v>230</v>
      </c>
      <c r="K110" s="2" t="s">
        <v>230</v>
      </c>
    </row>
    <row r="111" spans="1:13" ht="21" customHeight="1" x14ac:dyDescent="0.3">
      <c r="A111" s="187"/>
      <c r="B111" s="194"/>
      <c r="C111" s="2">
        <v>2016</v>
      </c>
      <c r="D111" s="25">
        <f t="shared" ref="D111:D115" si="65">SUM(E111:H111)</f>
        <v>3318.2</v>
      </c>
      <c r="E111" s="26">
        <v>0</v>
      </c>
      <c r="F111" s="26">
        <v>3318.2</v>
      </c>
      <c r="G111" s="26">
        <v>0</v>
      </c>
      <c r="H111" s="26">
        <v>0</v>
      </c>
      <c r="I111" s="235"/>
      <c r="J111" s="244" t="s">
        <v>278</v>
      </c>
      <c r="K111" s="22">
        <v>3635</v>
      </c>
    </row>
    <row r="112" spans="1:13" ht="21" customHeight="1" x14ac:dyDescent="0.3">
      <c r="A112" s="187"/>
      <c r="B112" s="194"/>
      <c r="C112" s="2">
        <v>2017</v>
      </c>
      <c r="D112" s="25">
        <f t="shared" si="65"/>
        <v>0</v>
      </c>
      <c r="E112" s="26">
        <v>0</v>
      </c>
      <c r="F112" s="26">
        <v>0</v>
      </c>
      <c r="G112" s="26">
        <v>0</v>
      </c>
      <c r="H112" s="26">
        <v>0</v>
      </c>
      <c r="I112" s="235"/>
      <c r="J112" s="244"/>
      <c r="K112" s="22">
        <v>0</v>
      </c>
    </row>
    <row r="113" spans="1:11" ht="21" customHeight="1" x14ac:dyDescent="0.3">
      <c r="A113" s="187"/>
      <c r="B113" s="194"/>
      <c r="C113" s="2">
        <v>2018</v>
      </c>
      <c r="D113" s="25">
        <f t="shared" si="65"/>
        <v>0</v>
      </c>
      <c r="E113" s="26">
        <v>0</v>
      </c>
      <c r="F113" s="26">
        <v>0</v>
      </c>
      <c r="G113" s="26">
        <v>0</v>
      </c>
      <c r="H113" s="26">
        <v>0</v>
      </c>
      <c r="I113" s="235"/>
      <c r="J113" s="244"/>
      <c r="K113" s="22">
        <v>0</v>
      </c>
    </row>
    <row r="114" spans="1:11" ht="21" customHeight="1" x14ac:dyDescent="0.3">
      <c r="A114" s="187"/>
      <c r="B114" s="194"/>
      <c r="C114" s="2">
        <v>2019</v>
      </c>
      <c r="D114" s="25">
        <f t="shared" si="65"/>
        <v>0</v>
      </c>
      <c r="E114" s="26">
        <v>0</v>
      </c>
      <c r="F114" s="26">
        <v>0</v>
      </c>
      <c r="G114" s="26">
        <v>0</v>
      </c>
      <c r="H114" s="26">
        <v>0</v>
      </c>
      <c r="I114" s="235"/>
      <c r="J114" s="244"/>
      <c r="K114" s="22">
        <v>0</v>
      </c>
    </row>
    <row r="115" spans="1:11" ht="39.75" customHeight="1" x14ac:dyDescent="0.3">
      <c r="A115" s="188"/>
      <c r="B115" s="195"/>
      <c r="C115" s="8">
        <v>2020</v>
      </c>
      <c r="D115" s="27">
        <f t="shared" si="65"/>
        <v>0</v>
      </c>
      <c r="E115" s="28">
        <v>0</v>
      </c>
      <c r="F115" s="28">
        <v>0</v>
      </c>
      <c r="G115" s="28">
        <v>0</v>
      </c>
      <c r="H115" s="28">
        <v>0</v>
      </c>
      <c r="I115" s="235"/>
      <c r="J115" s="244"/>
      <c r="K115" s="31">
        <v>0</v>
      </c>
    </row>
    <row r="116" spans="1:11" ht="21" customHeight="1" x14ac:dyDescent="0.3">
      <c r="A116" s="186" t="s">
        <v>284</v>
      </c>
      <c r="B116" s="193" t="s">
        <v>279</v>
      </c>
      <c r="C116" s="2" t="s">
        <v>66</v>
      </c>
      <c r="D116" s="25">
        <f>SUM(E116:H116)</f>
        <v>1012.3</v>
      </c>
      <c r="E116" s="25">
        <f t="shared" ref="E116" si="66">SUM(E117:E121)</f>
        <v>0</v>
      </c>
      <c r="F116" s="25">
        <f t="shared" ref="F116" si="67">SUM(F117:F121)</f>
        <v>1012.3</v>
      </c>
      <c r="G116" s="25">
        <f t="shared" ref="G116" si="68">SUM(G117:G121)</f>
        <v>0</v>
      </c>
      <c r="H116" s="25">
        <f>SUM(H117:H121)</f>
        <v>0</v>
      </c>
      <c r="I116" s="235" t="s">
        <v>67</v>
      </c>
      <c r="J116" s="2" t="s">
        <v>230</v>
      </c>
      <c r="K116" s="2" t="s">
        <v>230</v>
      </c>
    </row>
    <row r="117" spans="1:11" ht="21" customHeight="1" x14ac:dyDescent="0.3">
      <c r="A117" s="187"/>
      <c r="B117" s="194"/>
      <c r="C117" s="2">
        <v>2016</v>
      </c>
      <c r="D117" s="25">
        <f t="shared" ref="D117:D121" si="69">SUM(E117:H117)</f>
        <v>1012.3</v>
      </c>
      <c r="E117" s="26">
        <v>0</v>
      </c>
      <c r="F117" s="26">
        <v>1012.3</v>
      </c>
      <c r="G117" s="26">
        <v>0</v>
      </c>
      <c r="H117" s="26">
        <v>0</v>
      </c>
      <c r="I117" s="235"/>
      <c r="J117" s="236" t="s">
        <v>232</v>
      </c>
      <c r="K117" s="22">
        <v>88</v>
      </c>
    </row>
    <row r="118" spans="1:11" ht="21" customHeight="1" x14ac:dyDescent="0.3">
      <c r="A118" s="187"/>
      <c r="B118" s="194"/>
      <c r="C118" s="2">
        <v>2017</v>
      </c>
      <c r="D118" s="25">
        <f t="shared" si="69"/>
        <v>0</v>
      </c>
      <c r="E118" s="26">
        <v>0</v>
      </c>
      <c r="F118" s="26">
        <v>0</v>
      </c>
      <c r="G118" s="26">
        <v>0</v>
      </c>
      <c r="H118" s="26">
        <v>0</v>
      </c>
      <c r="I118" s="235"/>
      <c r="J118" s="237"/>
      <c r="K118" s="22">
        <v>0</v>
      </c>
    </row>
    <row r="119" spans="1:11" ht="21" customHeight="1" x14ac:dyDescent="0.3">
      <c r="A119" s="187"/>
      <c r="B119" s="194"/>
      <c r="C119" s="2">
        <v>2018</v>
      </c>
      <c r="D119" s="25">
        <f t="shared" si="69"/>
        <v>0</v>
      </c>
      <c r="E119" s="26">
        <v>0</v>
      </c>
      <c r="F119" s="26">
        <v>0</v>
      </c>
      <c r="G119" s="26">
        <v>0</v>
      </c>
      <c r="H119" s="26">
        <v>0</v>
      </c>
      <c r="I119" s="235"/>
      <c r="J119" s="237"/>
      <c r="K119" s="22">
        <v>0</v>
      </c>
    </row>
    <row r="120" spans="1:11" ht="21" customHeight="1" x14ac:dyDescent="0.3">
      <c r="A120" s="187"/>
      <c r="B120" s="194"/>
      <c r="C120" s="2">
        <v>2019</v>
      </c>
      <c r="D120" s="25">
        <f t="shared" si="69"/>
        <v>0</v>
      </c>
      <c r="E120" s="26">
        <v>0</v>
      </c>
      <c r="F120" s="26">
        <v>0</v>
      </c>
      <c r="G120" s="26">
        <v>0</v>
      </c>
      <c r="H120" s="26">
        <v>0</v>
      </c>
      <c r="I120" s="235"/>
      <c r="J120" s="237"/>
      <c r="K120" s="22">
        <v>0</v>
      </c>
    </row>
    <row r="121" spans="1:11" ht="21" customHeight="1" x14ac:dyDescent="0.3">
      <c r="A121" s="188"/>
      <c r="B121" s="195"/>
      <c r="C121" s="2">
        <v>2020</v>
      </c>
      <c r="D121" s="25">
        <f t="shared" si="69"/>
        <v>0</v>
      </c>
      <c r="E121" s="28">
        <v>0</v>
      </c>
      <c r="F121" s="28">
        <v>0</v>
      </c>
      <c r="G121" s="28">
        <v>0</v>
      </c>
      <c r="H121" s="28">
        <v>0</v>
      </c>
      <c r="I121" s="235"/>
      <c r="J121" s="238"/>
      <c r="K121" s="22">
        <v>0</v>
      </c>
    </row>
    <row r="122" spans="1:11" ht="21" customHeight="1" x14ac:dyDescent="0.3">
      <c r="A122" s="186" t="s">
        <v>288</v>
      </c>
      <c r="B122" s="193" t="s">
        <v>285</v>
      </c>
      <c r="C122" s="2" t="s">
        <v>66</v>
      </c>
      <c r="D122" s="25">
        <f>SUM(E122:H122)</f>
        <v>26392.2</v>
      </c>
      <c r="E122" s="25">
        <f t="shared" ref="E122" si="70">SUM(E123:E127)</f>
        <v>0</v>
      </c>
      <c r="F122" s="25">
        <f t="shared" ref="F122" si="71">SUM(F123:F127)</f>
        <v>26392.2</v>
      </c>
      <c r="G122" s="25">
        <f t="shared" ref="G122" si="72">SUM(G123:G127)</f>
        <v>0</v>
      </c>
      <c r="H122" s="25">
        <f>SUM(H123:H127)</f>
        <v>0</v>
      </c>
      <c r="I122" s="235" t="s">
        <v>67</v>
      </c>
      <c r="J122" s="2" t="s">
        <v>230</v>
      </c>
      <c r="K122" s="2" t="s">
        <v>230</v>
      </c>
    </row>
    <row r="123" spans="1:11" ht="21" customHeight="1" x14ac:dyDescent="0.3">
      <c r="A123" s="187"/>
      <c r="B123" s="194"/>
      <c r="C123" s="2">
        <v>2016</v>
      </c>
      <c r="D123" s="25">
        <f t="shared" ref="D123:D127" si="73">SUM(E123:H123)</f>
        <v>10824.6</v>
      </c>
      <c r="E123" s="26">
        <v>0</v>
      </c>
      <c r="F123" s="26">
        <v>10824.6</v>
      </c>
      <c r="G123" s="26">
        <v>0</v>
      </c>
      <c r="H123" s="26">
        <v>0</v>
      </c>
      <c r="I123" s="235"/>
      <c r="J123" s="236" t="s">
        <v>286</v>
      </c>
      <c r="K123" s="22">
        <v>100</v>
      </c>
    </row>
    <row r="124" spans="1:11" ht="21" customHeight="1" x14ac:dyDescent="0.3">
      <c r="A124" s="187"/>
      <c r="B124" s="194"/>
      <c r="C124" s="2">
        <v>2017</v>
      </c>
      <c r="D124" s="25">
        <f t="shared" si="73"/>
        <v>15567.6</v>
      </c>
      <c r="E124" s="26">
        <v>0</v>
      </c>
      <c r="F124" s="26">
        <v>15567.6</v>
      </c>
      <c r="G124" s="26">
        <v>0</v>
      </c>
      <c r="H124" s="26">
        <v>0</v>
      </c>
      <c r="I124" s="235"/>
      <c r="J124" s="237"/>
      <c r="K124" s="22">
        <v>100</v>
      </c>
    </row>
    <row r="125" spans="1:11" ht="21" customHeight="1" x14ac:dyDescent="0.3">
      <c r="A125" s="187"/>
      <c r="B125" s="194"/>
      <c r="C125" s="2">
        <v>2018</v>
      </c>
      <c r="D125" s="25">
        <f t="shared" si="73"/>
        <v>0</v>
      </c>
      <c r="E125" s="26">
        <v>0</v>
      </c>
      <c r="F125" s="26">
        <v>0</v>
      </c>
      <c r="G125" s="26">
        <v>0</v>
      </c>
      <c r="H125" s="26">
        <v>0</v>
      </c>
      <c r="I125" s="235"/>
      <c r="J125" s="237"/>
      <c r="K125" s="22">
        <v>0</v>
      </c>
    </row>
    <row r="126" spans="1:11" ht="21" customHeight="1" x14ac:dyDescent="0.3">
      <c r="A126" s="187"/>
      <c r="B126" s="194"/>
      <c r="C126" s="2">
        <v>2019</v>
      </c>
      <c r="D126" s="25">
        <f t="shared" si="73"/>
        <v>0</v>
      </c>
      <c r="E126" s="26">
        <v>0</v>
      </c>
      <c r="F126" s="26">
        <v>0</v>
      </c>
      <c r="G126" s="26">
        <v>0</v>
      </c>
      <c r="H126" s="26">
        <v>0</v>
      </c>
      <c r="I126" s="235"/>
      <c r="J126" s="237"/>
      <c r="K126" s="22">
        <v>0</v>
      </c>
    </row>
    <row r="127" spans="1:11" ht="60" customHeight="1" x14ac:dyDescent="0.3">
      <c r="A127" s="188"/>
      <c r="B127" s="195"/>
      <c r="C127" s="8">
        <v>2020</v>
      </c>
      <c r="D127" s="27">
        <f t="shared" si="73"/>
        <v>0</v>
      </c>
      <c r="E127" s="28">
        <v>0</v>
      </c>
      <c r="F127" s="28">
        <v>0</v>
      </c>
      <c r="G127" s="28">
        <v>0</v>
      </c>
      <c r="H127" s="28">
        <v>0</v>
      </c>
      <c r="I127" s="235"/>
      <c r="J127" s="238"/>
      <c r="K127" s="22">
        <v>0</v>
      </c>
    </row>
    <row r="128" spans="1:11" ht="21" customHeight="1" x14ac:dyDescent="0.3">
      <c r="A128" s="186" t="s">
        <v>289</v>
      </c>
      <c r="B128" s="193" t="s">
        <v>287</v>
      </c>
      <c r="C128" s="2" t="s">
        <v>66</v>
      </c>
      <c r="D128" s="25">
        <f>SUM(E128:H128)</f>
        <v>40379.199999999997</v>
      </c>
      <c r="E128" s="25">
        <f t="shared" ref="E128" si="74">SUM(E129:E133)</f>
        <v>0</v>
      </c>
      <c r="F128" s="25">
        <f t="shared" ref="F128" si="75">SUM(F129:F133)</f>
        <v>40379.199999999997</v>
      </c>
      <c r="G128" s="25">
        <f t="shared" ref="G128" si="76">SUM(G129:G133)</f>
        <v>0</v>
      </c>
      <c r="H128" s="25">
        <f>SUM(H129:H133)</f>
        <v>0</v>
      </c>
      <c r="I128" s="235" t="s">
        <v>67</v>
      </c>
      <c r="J128" s="2" t="s">
        <v>230</v>
      </c>
      <c r="K128" s="2" t="s">
        <v>230</v>
      </c>
    </row>
    <row r="129" spans="1:11" ht="21" customHeight="1" x14ac:dyDescent="0.3">
      <c r="A129" s="187"/>
      <c r="B129" s="194"/>
      <c r="C129" s="2">
        <v>2016</v>
      </c>
      <c r="D129" s="25">
        <f t="shared" ref="D129:D133" si="77">SUM(E129:H129)</f>
        <v>20584.7</v>
      </c>
      <c r="E129" s="26">
        <v>0</v>
      </c>
      <c r="F129" s="26">
        <v>20584.7</v>
      </c>
      <c r="G129" s="26">
        <v>0</v>
      </c>
      <c r="H129" s="26">
        <v>0</v>
      </c>
      <c r="I129" s="235"/>
      <c r="J129" s="236" t="s">
        <v>286</v>
      </c>
      <c r="K129" s="22">
        <v>100</v>
      </c>
    </row>
    <row r="130" spans="1:11" ht="21" customHeight="1" x14ac:dyDescent="0.3">
      <c r="A130" s="187"/>
      <c r="B130" s="194"/>
      <c r="C130" s="2">
        <v>2017</v>
      </c>
      <c r="D130" s="25">
        <f t="shared" si="77"/>
        <v>19794.5</v>
      </c>
      <c r="E130" s="26">
        <v>0</v>
      </c>
      <c r="F130" s="26">
        <v>19794.5</v>
      </c>
      <c r="G130" s="26">
        <v>0</v>
      </c>
      <c r="H130" s="26">
        <v>0</v>
      </c>
      <c r="I130" s="235"/>
      <c r="J130" s="237"/>
      <c r="K130" s="22">
        <v>100</v>
      </c>
    </row>
    <row r="131" spans="1:11" ht="21" customHeight="1" x14ac:dyDescent="0.3">
      <c r="A131" s="187"/>
      <c r="B131" s="194"/>
      <c r="C131" s="2">
        <v>2018</v>
      </c>
      <c r="D131" s="25">
        <f t="shared" si="77"/>
        <v>0</v>
      </c>
      <c r="E131" s="26">
        <v>0</v>
      </c>
      <c r="F131" s="26">
        <v>0</v>
      </c>
      <c r="G131" s="26">
        <v>0</v>
      </c>
      <c r="H131" s="26">
        <v>0</v>
      </c>
      <c r="I131" s="235"/>
      <c r="J131" s="237"/>
      <c r="K131" s="22">
        <v>100</v>
      </c>
    </row>
    <row r="132" spans="1:11" ht="21" customHeight="1" x14ac:dyDescent="0.3">
      <c r="A132" s="187"/>
      <c r="B132" s="194"/>
      <c r="C132" s="2">
        <v>2019</v>
      </c>
      <c r="D132" s="25">
        <f t="shared" si="77"/>
        <v>0</v>
      </c>
      <c r="E132" s="26">
        <v>0</v>
      </c>
      <c r="F132" s="26">
        <v>0</v>
      </c>
      <c r="G132" s="26">
        <v>0</v>
      </c>
      <c r="H132" s="26">
        <v>0</v>
      </c>
      <c r="I132" s="235"/>
      <c r="J132" s="237"/>
      <c r="K132" s="22">
        <v>100</v>
      </c>
    </row>
    <row r="133" spans="1:11" ht="21" customHeight="1" x14ac:dyDescent="0.3">
      <c r="A133" s="188"/>
      <c r="B133" s="195"/>
      <c r="C133" s="2">
        <v>2020</v>
      </c>
      <c r="D133" s="25">
        <f t="shared" si="77"/>
        <v>0</v>
      </c>
      <c r="E133" s="28">
        <v>0</v>
      </c>
      <c r="F133" s="28">
        <v>0</v>
      </c>
      <c r="G133" s="28">
        <v>0</v>
      </c>
      <c r="H133" s="28">
        <v>0</v>
      </c>
      <c r="I133" s="235"/>
      <c r="J133" s="238"/>
      <c r="K133" s="22">
        <v>0</v>
      </c>
    </row>
    <row r="134" spans="1:11" ht="21" customHeight="1" x14ac:dyDescent="0.3">
      <c r="A134" s="186" t="s">
        <v>290</v>
      </c>
      <c r="B134" s="171" t="s">
        <v>233</v>
      </c>
      <c r="C134" s="2" t="s">
        <v>66</v>
      </c>
      <c r="D134" s="25">
        <f>SUM(E134:H134)</f>
        <v>122580.1</v>
      </c>
      <c r="E134" s="25">
        <f t="shared" ref="E134" si="78">SUM(E135:E139)</f>
        <v>0</v>
      </c>
      <c r="F134" s="25">
        <f t="shared" ref="F134" si="79">SUM(F135:F139)</f>
        <v>122580.1</v>
      </c>
      <c r="G134" s="25">
        <f t="shared" ref="G134" si="80">SUM(G135:G139)</f>
        <v>0</v>
      </c>
      <c r="H134" s="25">
        <f>SUM(H135:H139)</f>
        <v>0</v>
      </c>
      <c r="I134" s="176" t="s">
        <v>67</v>
      </c>
      <c r="J134" s="2" t="s">
        <v>230</v>
      </c>
      <c r="K134" s="2" t="s">
        <v>230</v>
      </c>
    </row>
    <row r="135" spans="1:11" ht="21" customHeight="1" x14ac:dyDescent="0.3">
      <c r="A135" s="187"/>
      <c r="B135" s="162"/>
      <c r="C135" s="2">
        <v>2016</v>
      </c>
      <c r="D135" s="25">
        <f t="shared" ref="D135:D139" si="81">SUM(E135:H135)</f>
        <v>54503.5</v>
      </c>
      <c r="E135" s="26">
        <v>0</v>
      </c>
      <c r="F135" s="26">
        <v>54503.5</v>
      </c>
      <c r="G135" s="26">
        <v>0</v>
      </c>
      <c r="H135" s="26">
        <v>0</v>
      </c>
      <c r="I135" s="177"/>
      <c r="J135" s="236" t="s">
        <v>286</v>
      </c>
      <c r="K135" s="22">
        <v>100</v>
      </c>
    </row>
    <row r="136" spans="1:11" ht="21" customHeight="1" x14ac:dyDescent="0.3">
      <c r="A136" s="187"/>
      <c r="B136" s="162"/>
      <c r="C136" s="2">
        <v>2017</v>
      </c>
      <c r="D136" s="25">
        <f t="shared" si="81"/>
        <v>68076.600000000006</v>
      </c>
      <c r="E136" s="26">
        <v>0</v>
      </c>
      <c r="F136" s="26">
        <v>68076.600000000006</v>
      </c>
      <c r="G136" s="26">
        <v>0</v>
      </c>
      <c r="H136" s="26">
        <v>0</v>
      </c>
      <c r="I136" s="177"/>
      <c r="J136" s="237"/>
      <c r="K136" s="22">
        <v>100</v>
      </c>
    </row>
    <row r="137" spans="1:11" ht="21" customHeight="1" x14ac:dyDescent="0.3">
      <c r="A137" s="187"/>
      <c r="B137" s="162"/>
      <c r="C137" s="2">
        <v>2018</v>
      </c>
      <c r="D137" s="25">
        <f t="shared" si="81"/>
        <v>0</v>
      </c>
      <c r="E137" s="26">
        <v>0</v>
      </c>
      <c r="F137" s="26">
        <v>0</v>
      </c>
      <c r="G137" s="26">
        <v>0</v>
      </c>
      <c r="H137" s="26">
        <v>0</v>
      </c>
      <c r="I137" s="177"/>
      <c r="J137" s="237"/>
      <c r="K137" s="22">
        <v>0</v>
      </c>
    </row>
    <row r="138" spans="1:11" ht="21" customHeight="1" x14ac:dyDescent="0.3">
      <c r="A138" s="187"/>
      <c r="B138" s="162"/>
      <c r="C138" s="2">
        <v>2019</v>
      </c>
      <c r="D138" s="25">
        <f t="shared" si="81"/>
        <v>0</v>
      </c>
      <c r="E138" s="26">
        <v>0</v>
      </c>
      <c r="F138" s="26">
        <v>0</v>
      </c>
      <c r="G138" s="26">
        <v>0</v>
      </c>
      <c r="H138" s="26">
        <v>0</v>
      </c>
      <c r="I138" s="177"/>
      <c r="J138" s="237"/>
      <c r="K138" s="22">
        <v>0</v>
      </c>
    </row>
    <row r="139" spans="1:11" ht="54.75" customHeight="1" x14ac:dyDescent="0.3">
      <c r="A139" s="188"/>
      <c r="B139" s="163"/>
      <c r="C139" s="8">
        <v>2020</v>
      </c>
      <c r="D139" s="27">
        <f t="shared" si="81"/>
        <v>0</v>
      </c>
      <c r="E139" s="28">
        <v>0</v>
      </c>
      <c r="F139" s="28">
        <v>0</v>
      </c>
      <c r="G139" s="28">
        <v>0</v>
      </c>
      <c r="H139" s="28">
        <v>0</v>
      </c>
      <c r="I139" s="178"/>
      <c r="J139" s="238"/>
      <c r="K139" s="31">
        <v>0</v>
      </c>
    </row>
    <row r="140" spans="1:11" ht="21" customHeight="1" x14ac:dyDescent="0.3">
      <c r="A140" s="186" t="s">
        <v>291</v>
      </c>
      <c r="B140" s="173" t="s">
        <v>95</v>
      </c>
      <c r="C140" s="2" t="s">
        <v>66</v>
      </c>
      <c r="D140" s="25">
        <f>SUM(E140:H140)</f>
        <v>85159.6</v>
      </c>
      <c r="E140" s="25">
        <f t="shared" ref="E140" si="82">SUM(E141:E145)</f>
        <v>0</v>
      </c>
      <c r="F140" s="25">
        <f t="shared" ref="F140" si="83">SUM(F141:F145)</f>
        <v>85159.6</v>
      </c>
      <c r="G140" s="25">
        <f t="shared" ref="G140" si="84">SUM(G141:G145)</f>
        <v>0</v>
      </c>
      <c r="H140" s="25">
        <f>SUM(H141:H145)</f>
        <v>0</v>
      </c>
      <c r="I140" s="235" t="s">
        <v>67</v>
      </c>
      <c r="J140" s="2" t="s">
        <v>230</v>
      </c>
      <c r="K140" s="2" t="s">
        <v>230</v>
      </c>
    </row>
    <row r="141" spans="1:11" ht="21" customHeight="1" x14ac:dyDescent="0.3">
      <c r="A141" s="187"/>
      <c r="B141" s="174"/>
      <c r="C141" s="2">
        <v>2016</v>
      </c>
      <c r="D141" s="25">
        <f t="shared" ref="D141:D145" si="85">SUM(E141:H141)</f>
        <v>37820.9</v>
      </c>
      <c r="E141" s="26">
        <v>0</v>
      </c>
      <c r="F141" s="26">
        <v>37820.9</v>
      </c>
      <c r="G141" s="26">
        <v>0</v>
      </c>
      <c r="H141" s="26">
        <v>0</v>
      </c>
      <c r="I141" s="235"/>
      <c r="J141" s="236" t="s">
        <v>286</v>
      </c>
      <c r="K141" s="22">
        <v>100</v>
      </c>
    </row>
    <row r="142" spans="1:11" ht="21" customHeight="1" x14ac:dyDescent="0.3">
      <c r="A142" s="187"/>
      <c r="B142" s="174"/>
      <c r="C142" s="2">
        <v>2017</v>
      </c>
      <c r="D142" s="25">
        <f t="shared" si="85"/>
        <v>47338.7</v>
      </c>
      <c r="E142" s="26">
        <v>0</v>
      </c>
      <c r="F142" s="26">
        <v>47338.7</v>
      </c>
      <c r="G142" s="26">
        <v>0</v>
      </c>
      <c r="H142" s="26">
        <v>0</v>
      </c>
      <c r="I142" s="235"/>
      <c r="J142" s="237"/>
      <c r="K142" s="22">
        <v>100</v>
      </c>
    </row>
    <row r="143" spans="1:11" ht="21" customHeight="1" x14ac:dyDescent="0.3">
      <c r="A143" s="187"/>
      <c r="B143" s="174"/>
      <c r="C143" s="2">
        <v>2018</v>
      </c>
      <c r="D143" s="25">
        <f t="shared" si="85"/>
        <v>0</v>
      </c>
      <c r="E143" s="26">
        <v>0</v>
      </c>
      <c r="F143" s="26">
        <v>0</v>
      </c>
      <c r="G143" s="26">
        <v>0</v>
      </c>
      <c r="H143" s="26">
        <v>0</v>
      </c>
      <c r="I143" s="235"/>
      <c r="J143" s="237"/>
      <c r="K143" s="22">
        <v>0</v>
      </c>
    </row>
    <row r="144" spans="1:11" ht="21" customHeight="1" x14ac:dyDescent="0.3">
      <c r="A144" s="187"/>
      <c r="B144" s="174"/>
      <c r="C144" s="2">
        <v>2019</v>
      </c>
      <c r="D144" s="25">
        <f t="shared" si="85"/>
        <v>0</v>
      </c>
      <c r="E144" s="26">
        <v>0</v>
      </c>
      <c r="F144" s="26">
        <v>0</v>
      </c>
      <c r="G144" s="26">
        <v>0</v>
      </c>
      <c r="H144" s="26">
        <v>0</v>
      </c>
      <c r="I144" s="235"/>
      <c r="J144" s="237"/>
      <c r="K144" s="22">
        <v>0</v>
      </c>
    </row>
    <row r="145" spans="1:11" ht="57" customHeight="1" x14ac:dyDescent="0.3">
      <c r="A145" s="188"/>
      <c r="B145" s="175"/>
      <c r="C145" s="8">
        <v>2020</v>
      </c>
      <c r="D145" s="27">
        <f t="shared" si="85"/>
        <v>0</v>
      </c>
      <c r="E145" s="28">
        <v>0</v>
      </c>
      <c r="F145" s="28">
        <v>0</v>
      </c>
      <c r="G145" s="28">
        <v>0</v>
      </c>
      <c r="H145" s="28">
        <v>0</v>
      </c>
      <c r="I145" s="235"/>
      <c r="J145" s="238"/>
      <c r="K145" s="31">
        <v>0</v>
      </c>
    </row>
    <row r="146" spans="1:11" ht="21" customHeight="1" x14ac:dyDescent="0.3">
      <c r="A146" s="186" t="s">
        <v>293</v>
      </c>
      <c r="B146" s="173" t="s">
        <v>292</v>
      </c>
      <c r="C146" s="2" t="s">
        <v>66</v>
      </c>
      <c r="D146" s="25">
        <f>SUM(E146:H146)</f>
        <v>3431.5</v>
      </c>
      <c r="E146" s="25">
        <f t="shared" ref="E146" si="86">SUM(E147:E151)</f>
        <v>0</v>
      </c>
      <c r="F146" s="25">
        <f t="shared" ref="F146" si="87">SUM(F147:F151)</f>
        <v>3431.5</v>
      </c>
      <c r="G146" s="25">
        <f t="shared" ref="G146" si="88">SUM(G147:G151)</f>
        <v>0</v>
      </c>
      <c r="H146" s="25">
        <f>SUM(H147:H151)</f>
        <v>0</v>
      </c>
      <c r="I146" s="235" t="s">
        <v>67</v>
      </c>
      <c r="J146" s="2" t="s">
        <v>230</v>
      </c>
      <c r="K146" s="2" t="s">
        <v>230</v>
      </c>
    </row>
    <row r="147" spans="1:11" ht="27" customHeight="1" x14ac:dyDescent="0.3">
      <c r="A147" s="187"/>
      <c r="B147" s="174"/>
      <c r="C147" s="2">
        <v>2016</v>
      </c>
      <c r="D147" s="25">
        <f t="shared" ref="D147:D151" si="89">SUM(E147:H147)</f>
        <v>1498.1</v>
      </c>
      <c r="E147" s="26">
        <v>0</v>
      </c>
      <c r="F147" s="26">
        <v>1498.1</v>
      </c>
      <c r="G147" s="26">
        <v>0</v>
      </c>
      <c r="H147" s="26">
        <v>0</v>
      </c>
      <c r="I147" s="235"/>
      <c r="J147" s="236" t="s">
        <v>294</v>
      </c>
      <c r="K147" s="22">
        <v>100</v>
      </c>
    </row>
    <row r="148" spans="1:11" ht="21" customHeight="1" x14ac:dyDescent="0.3">
      <c r="A148" s="187"/>
      <c r="B148" s="174"/>
      <c r="C148" s="2">
        <v>2017</v>
      </c>
      <c r="D148" s="25">
        <f t="shared" si="89"/>
        <v>1933.4</v>
      </c>
      <c r="E148" s="26">
        <v>0</v>
      </c>
      <c r="F148" s="26">
        <v>1933.4</v>
      </c>
      <c r="G148" s="26">
        <v>0</v>
      </c>
      <c r="H148" s="26">
        <v>0</v>
      </c>
      <c r="I148" s="235"/>
      <c r="J148" s="237"/>
      <c r="K148" s="22">
        <v>100</v>
      </c>
    </row>
    <row r="149" spans="1:11" ht="21" customHeight="1" x14ac:dyDescent="0.3">
      <c r="A149" s="187"/>
      <c r="B149" s="174"/>
      <c r="C149" s="2">
        <v>2018</v>
      </c>
      <c r="D149" s="25">
        <f t="shared" si="89"/>
        <v>0</v>
      </c>
      <c r="E149" s="26">
        <v>0</v>
      </c>
      <c r="F149" s="26">
        <v>0</v>
      </c>
      <c r="G149" s="26">
        <v>0</v>
      </c>
      <c r="H149" s="26">
        <v>0</v>
      </c>
      <c r="I149" s="235"/>
      <c r="J149" s="237"/>
      <c r="K149" s="22">
        <v>0</v>
      </c>
    </row>
    <row r="150" spans="1:11" ht="21" customHeight="1" x14ac:dyDescent="0.3">
      <c r="A150" s="187"/>
      <c r="B150" s="174"/>
      <c r="C150" s="2">
        <v>2019</v>
      </c>
      <c r="D150" s="25">
        <f t="shared" si="89"/>
        <v>0</v>
      </c>
      <c r="E150" s="26">
        <v>0</v>
      </c>
      <c r="F150" s="26">
        <v>0</v>
      </c>
      <c r="G150" s="26">
        <v>0</v>
      </c>
      <c r="H150" s="26">
        <v>0</v>
      </c>
      <c r="I150" s="235"/>
      <c r="J150" s="237"/>
      <c r="K150" s="22">
        <v>0</v>
      </c>
    </row>
    <row r="151" spans="1:11" ht="114.75" customHeight="1" x14ac:dyDescent="0.3">
      <c r="A151" s="188"/>
      <c r="B151" s="175"/>
      <c r="C151" s="8">
        <v>2020</v>
      </c>
      <c r="D151" s="27">
        <f t="shared" si="89"/>
        <v>0</v>
      </c>
      <c r="E151" s="28">
        <v>0</v>
      </c>
      <c r="F151" s="28">
        <v>0</v>
      </c>
      <c r="G151" s="28">
        <v>0</v>
      </c>
      <c r="H151" s="28">
        <v>0</v>
      </c>
      <c r="I151" s="235"/>
      <c r="J151" s="238"/>
      <c r="K151" s="31">
        <v>0</v>
      </c>
    </row>
    <row r="152" spans="1:11" x14ac:dyDescent="0.3">
      <c r="A152" s="186" t="s">
        <v>616</v>
      </c>
      <c r="B152" s="173" t="s">
        <v>617</v>
      </c>
      <c r="C152" s="67" t="s">
        <v>66</v>
      </c>
      <c r="D152" s="25">
        <f>SUM(E152:H152)</f>
        <v>951</v>
      </c>
      <c r="E152" s="25">
        <f t="shared" ref="E152:G152" si="90">SUM(E153:E157)</f>
        <v>0</v>
      </c>
      <c r="F152" s="25">
        <f t="shared" si="90"/>
        <v>951</v>
      </c>
      <c r="G152" s="25">
        <f t="shared" si="90"/>
        <v>0</v>
      </c>
      <c r="H152" s="25">
        <f>SUM(H153:H157)</f>
        <v>0</v>
      </c>
      <c r="I152" s="235" t="s">
        <v>67</v>
      </c>
      <c r="J152" s="67" t="s">
        <v>230</v>
      </c>
      <c r="K152" s="67" t="s">
        <v>230</v>
      </c>
    </row>
    <row r="153" spans="1:11" x14ac:dyDescent="0.3">
      <c r="A153" s="187"/>
      <c r="B153" s="174"/>
      <c r="C153" s="67">
        <v>2016</v>
      </c>
      <c r="D153" s="25">
        <f t="shared" ref="D153:D157" si="91">SUM(E153:H153)</f>
        <v>0</v>
      </c>
      <c r="E153" s="26">
        <v>0</v>
      </c>
      <c r="F153" s="26">
        <v>0</v>
      </c>
      <c r="G153" s="26">
        <v>0</v>
      </c>
      <c r="H153" s="26">
        <v>0</v>
      </c>
      <c r="I153" s="235"/>
      <c r="J153" s="236" t="s">
        <v>294</v>
      </c>
      <c r="K153" s="71">
        <v>100</v>
      </c>
    </row>
    <row r="154" spans="1:11" x14ac:dyDescent="0.3">
      <c r="A154" s="187"/>
      <c r="B154" s="174"/>
      <c r="C154" s="67">
        <v>2017</v>
      </c>
      <c r="D154" s="25">
        <f t="shared" si="91"/>
        <v>951</v>
      </c>
      <c r="E154" s="26">
        <v>0</v>
      </c>
      <c r="F154" s="26">
        <v>951</v>
      </c>
      <c r="G154" s="26">
        <v>0</v>
      </c>
      <c r="H154" s="26">
        <v>0</v>
      </c>
      <c r="I154" s="235"/>
      <c r="J154" s="237"/>
      <c r="K154" s="71">
        <v>100</v>
      </c>
    </row>
    <row r="155" spans="1:11" x14ac:dyDescent="0.3">
      <c r="A155" s="187"/>
      <c r="B155" s="174"/>
      <c r="C155" s="67">
        <v>2018</v>
      </c>
      <c r="D155" s="25">
        <f t="shared" si="91"/>
        <v>0</v>
      </c>
      <c r="E155" s="26">
        <v>0</v>
      </c>
      <c r="F155" s="26">
        <v>0</v>
      </c>
      <c r="G155" s="26">
        <v>0</v>
      </c>
      <c r="H155" s="26">
        <v>0</v>
      </c>
      <c r="I155" s="235"/>
      <c r="J155" s="237"/>
      <c r="K155" s="71">
        <v>0</v>
      </c>
    </row>
    <row r="156" spans="1:11" x14ac:dyDescent="0.3">
      <c r="A156" s="187"/>
      <c r="B156" s="174"/>
      <c r="C156" s="67">
        <v>2019</v>
      </c>
      <c r="D156" s="25">
        <f t="shared" si="91"/>
        <v>0</v>
      </c>
      <c r="E156" s="26">
        <v>0</v>
      </c>
      <c r="F156" s="26">
        <v>0</v>
      </c>
      <c r="G156" s="26">
        <v>0</v>
      </c>
      <c r="H156" s="26">
        <v>0</v>
      </c>
      <c r="I156" s="235"/>
      <c r="J156" s="237"/>
      <c r="K156" s="71">
        <v>0</v>
      </c>
    </row>
    <row r="157" spans="1:11" x14ac:dyDescent="0.3">
      <c r="A157" s="188"/>
      <c r="B157" s="175"/>
      <c r="C157" s="68">
        <v>2020</v>
      </c>
      <c r="D157" s="27">
        <f t="shared" si="91"/>
        <v>0</v>
      </c>
      <c r="E157" s="28">
        <v>0</v>
      </c>
      <c r="F157" s="28">
        <v>0</v>
      </c>
      <c r="G157" s="28">
        <v>0</v>
      </c>
      <c r="H157" s="28">
        <v>0</v>
      </c>
      <c r="I157" s="235"/>
      <c r="J157" s="238"/>
      <c r="K157" s="69">
        <v>0</v>
      </c>
    </row>
    <row r="158" spans="1:11" ht="45" customHeight="1" x14ac:dyDescent="0.3">
      <c r="A158" s="2">
        <v>8</v>
      </c>
      <c r="B158" s="153" t="s">
        <v>234</v>
      </c>
      <c r="C158" s="153"/>
      <c r="D158" s="153"/>
      <c r="E158" s="153"/>
      <c r="F158" s="153"/>
      <c r="G158" s="153"/>
      <c r="H158" s="153"/>
      <c r="I158" s="153"/>
      <c r="J158" s="153"/>
      <c r="K158" s="153"/>
    </row>
    <row r="159" spans="1:11" ht="21" customHeight="1" x14ac:dyDescent="0.3">
      <c r="A159" s="249" t="s">
        <v>295</v>
      </c>
      <c r="B159" s="239" t="s">
        <v>603</v>
      </c>
      <c r="C159" s="58" t="s">
        <v>66</v>
      </c>
      <c r="D159" s="59">
        <f>SUM(E159:H159)</f>
        <v>24985.357599999999</v>
      </c>
      <c r="E159" s="59">
        <f t="shared" ref="E159" si="92">SUM(E160:E164)</f>
        <v>0</v>
      </c>
      <c r="F159" s="59">
        <f t="shared" ref="F159" si="93">SUM(F160:F164)</f>
        <v>24985.357599999999</v>
      </c>
      <c r="G159" s="59">
        <f t="shared" ref="G159" si="94">SUM(G160:G164)</f>
        <v>0</v>
      </c>
      <c r="H159" s="59">
        <f>SUM(H160:H164)</f>
        <v>0</v>
      </c>
      <c r="I159" s="256" t="s">
        <v>67</v>
      </c>
      <c r="J159" s="58" t="s">
        <v>230</v>
      </c>
      <c r="K159" s="58" t="s">
        <v>230</v>
      </c>
    </row>
    <row r="160" spans="1:11" ht="21" customHeight="1" x14ac:dyDescent="0.3">
      <c r="A160" s="250"/>
      <c r="B160" s="240"/>
      <c r="C160" s="58">
        <v>2016</v>
      </c>
      <c r="D160" s="59">
        <f t="shared" ref="D160:D164" si="95">SUM(E160:H160)</f>
        <v>7285.72</v>
      </c>
      <c r="E160" s="60">
        <f t="shared" ref="E160:G164" si="96">E166+E172+E178+E184</f>
        <v>0</v>
      </c>
      <c r="F160" s="60">
        <f t="shared" si="96"/>
        <v>7285.72</v>
      </c>
      <c r="G160" s="60">
        <f t="shared" si="96"/>
        <v>0</v>
      </c>
      <c r="H160" s="60">
        <f>H166+H172+H178+H184</f>
        <v>0</v>
      </c>
      <c r="I160" s="256"/>
      <c r="J160" s="260" t="s">
        <v>235</v>
      </c>
      <c r="K160" s="61">
        <v>100</v>
      </c>
    </row>
    <row r="161" spans="1:11" ht="21" customHeight="1" x14ac:dyDescent="0.3">
      <c r="A161" s="250"/>
      <c r="B161" s="240"/>
      <c r="C161" s="58">
        <v>2017</v>
      </c>
      <c r="D161" s="59">
        <f t="shared" si="95"/>
        <v>6615.2376000000004</v>
      </c>
      <c r="E161" s="60">
        <f t="shared" si="96"/>
        <v>0</v>
      </c>
      <c r="F161" s="60">
        <f t="shared" si="96"/>
        <v>6615.2376000000004</v>
      </c>
      <c r="G161" s="60">
        <f t="shared" si="96"/>
        <v>0</v>
      </c>
      <c r="H161" s="60">
        <f t="shared" ref="H161:H164" si="97">H167+H173+H179+H185</f>
        <v>0</v>
      </c>
      <c r="I161" s="256"/>
      <c r="J161" s="261"/>
      <c r="K161" s="61">
        <v>100</v>
      </c>
    </row>
    <row r="162" spans="1:11" ht="21" customHeight="1" x14ac:dyDescent="0.3">
      <c r="A162" s="250"/>
      <c r="B162" s="240"/>
      <c r="C162" s="58">
        <v>2018</v>
      </c>
      <c r="D162" s="59">
        <f t="shared" si="95"/>
        <v>3694.8</v>
      </c>
      <c r="E162" s="60">
        <f t="shared" si="96"/>
        <v>0</v>
      </c>
      <c r="F162" s="60">
        <f t="shared" si="96"/>
        <v>3694.8</v>
      </c>
      <c r="G162" s="60">
        <f t="shared" si="96"/>
        <v>0</v>
      </c>
      <c r="H162" s="60">
        <f t="shared" si="97"/>
        <v>0</v>
      </c>
      <c r="I162" s="256"/>
      <c r="J162" s="261"/>
      <c r="K162" s="61">
        <v>100</v>
      </c>
    </row>
    <row r="163" spans="1:11" ht="21" customHeight="1" x14ac:dyDescent="0.3">
      <c r="A163" s="250"/>
      <c r="B163" s="240"/>
      <c r="C163" s="58">
        <v>2019</v>
      </c>
      <c r="D163" s="59">
        <f t="shared" si="95"/>
        <v>3694.8</v>
      </c>
      <c r="E163" s="60">
        <f t="shared" si="96"/>
        <v>0</v>
      </c>
      <c r="F163" s="60">
        <f t="shared" si="96"/>
        <v>3694.8</v>
      </c>
      <c r="G163" s="60">
        <f t="shared" si="96"/>
        <v>0</v>
      </c>
      <c r="H163" s="60">
        <f t="shared" si="97"/>
        <v>0</v>
      </c>
      <c r="I163" s="256"/>
      <c r="J163" s="261"/>
      <c r="K163" s="61">
        <v>100</v>
      </c>
    </row>
    <row r="164" spans="1:11" ht="85.5" customHeight="1" x14ac:dyDescent="0.3">
      <c r="A164" s="251"/>
      <c r="B164" s="241"/>
      <c r="C164" s="62">
        <v>2020</v>
      </c>
      <c r="D164" s="63">
        <f t="shared" si="95"/>
        <v>3694.8</v>
      </c>
      <c r="E164" s="64">
        <f t="shared" si="96"/>
        <v>0</v>
      </c>
      <c r="F164" s="64">
        <f t="shared" si="96"/>
        <v>3694.8</v>
      </c>
      <c r="G164" s="64">
        <f t="shared" si="96"/>
        <v>0</v>
      </c>
      <c r="H164" s="64">
        <f t="shared" si="97"/>
        <v>0</v>
      </c>
      <c r="I164" s="256"/>
      <c r="J164" s="262"/>
      <c r="K164" s="65">
        <v>100</v>
      </c>
    </row>
    <row r="165" spans="1:11" ht="21" customHeight="1" x14ac:dyDescent="0.3">
      <c r="A165" s="249" t="s">
        <v>296</v>
      </c>
      <c r="B165" s="239" t="s">
        <v>236</v>
      </c>
      <c r="C165" s="58" t="s">
        <v>66</v>
      </c>
      <c r="D165" s="59">
        <f>SUM(E165:H165)</f>
        <v>4762.2575999999999</v>
      </c>
      <c r="E165" s="59">
        <f t="shared" ref="E165" si="98">SUM(E166:E170)</f>
        <v>0</v>
      </c>
      <c r="F165" s="59">
        <f t="shared" ref="F165" si="99">SUM(F166:F170)</f>
        <v>4762.2575999999999</v>
      </c>
      <c r="G165" s="59">
        <f t="shared" ref="G165" si="100">SUM(G166:G170)</f>
        <v>0</v>
      </c>
      <c r="H165" s="59">
        <f>SUM(H166:H170)</f>
        <v>0</v>
      </c>
      <c r="I165" s="256" t="s">
        <v>67</v>
      </c>
      <c r="J165" s="58" t="s">
        <v>230</v>
      </c>
      <c r="K165" s="58" t="s">
        <v>230</v>
      </c>
    </row>
    <row r="166" spans="1:11" ht="21" customHeight="1" x14ac:dyDescent="0.3">
      <c r="A166" s="250"/>
      <c r="B166" s="240"/>
      <c r="C166" s="58">
        <v>2016</v>
      </c>
      <c r="D166" s="59">
        <f t="shared" ref="D166:D170" si="101">SUM(E166:H166)</f>
        <v>859.92</v>
      </c>
      <c r="E166" s="60">
        <v>0</v>
      </c>
      <c r="F166" s="60">
        <v>859.92</v>
      </c>
      <c r="G166" s="60">
        <v>0</v>
      </c>
      <c r="H166" s="60">
        <v>0</v>
      </c>
      <c r="I166" s="256"/>
      <c r="J166" s="260" t="s">
        <v>237</v>
      </c>
      <c r="K166" s="61">
        <v>46</v>
      </c>
    </row>
    <row r="167" spans="1:11" ht="21" customHeight="1" x14ac:dyDescent="0.3">
      <c r="A167" s="250"/>
      <c r="B167" s="240"/>
      <c r="C167" s="58">
        <v>2017</v>
      </c>
      <c r="D167" s="59">
        <f t="shared" si="101"/>
        <v>974.93759999999997</v>
      </c>
      <c r="E167" s="60">
        <v>0</v>
      </c>
      <c r="F167" s="60">
        <v>974.93759999999997</v>
      </c>
      <c r="G167" s="60">
        <v>0</v>
      </c>
      <c r="H167" s="60">
        <v>0</v>
      </c>
      <c r="I167" s="256"/>
      <c r="J167" s="261"/>
      <c r="K167" s="61">
        <v>39</v>
      </c>
    </row>
    <row r="168" spans="1:11" ht="21" customHeight="1" x14ac:dyDescent="0.3">
      <c r="A168" s="250"/>
      <c r="B168" s="240"/>
      <c r="C168" s="58">
        <v>2018</v>
      </c>
      <c r="D168" s="59">
        <f t="shared" si="101"/>
        <v>975.8</v>
      </c>
      <c r="E168" s="60">
        <v>0</v>
      </c>
      <c r="F168" s="60">
        <v>975.8</v>
      </c>
      <c r="G168" s="60">
        <v>0</v>
      </c>
      <c r="H168" s="60">
        <v>0</v>
      </c>
      <c r="I168" s="256"/>
      <c r="J168" s="261"/>
      <c r="K168" s="61">
        <v>39</v>
      </c>
    </row>
    <row r="169" spans="1:11" ht="21" customHeight="1" x14ac:dyDescent="0.3">
      <c r="A169" s="250"/>
      <c r="B169" s="240"/>
      <c r="C169" s="58">
        <v>2019</v>
      </c>
      <c r="D169" s="59">
        <f t="shared" si="101"/>
        <v>975.8</v>
      </c>
      <c r="E169" s="60">
        <v>0</v>
      </c>
      <c r="F169" s="60">
        <v>975.8</v>
      </c>
      <c r="G169" s="60">
        <v>0</v>
      </c>
      <c r="H169" s="60">
        <v>0</v>
      </c>
      <c r="I169" s="256"/>
      <c r="J169" s="261"/>
      <c r="K169" s="61">
        <v>39</v>
      </c>
    </row>
    <row r="170" spans="1:11" ht="21" customHeight="1" x14ac:dyDescent="0.3">
      <c r="A170" s="251"/>
      <c r="B170" s="241"/>
      <c r="C170" s="58">
        <v>2020</v>
      </c>
      <c r="D170" s="63">
        <f t="shared" si="101"/>
        <v>975.8</v>
      </c>
      <c r="E170" s="60">
        <v>0</v>
      </c>
      <c r="F170" s="60">
        <v>975.8</v>
      </c>
      <c r="G170" s="60">
        <v>0</v>
      </c>
      <c r="H170" s="60">
        <v>0</v>
      </c>
      <c r="I170" s="256"/>
      <c r="J170" s="262"/>
      <c r="K170" s="61">
        <v>39</v>
      </c>
    </row>
    <row r="171" spans="1:11" ht="21" customHeight="1" x14ac:dyDescent="0.3">
      <c r="A171" s="249" t="s">
        <v>297</v>
      </c>
      <c r="B171" s="257" t="s">
        <v>99</v>
      </c>
      <c r="C171" s="58" t="s">
        <v>66</v>
      </c>
      <c r="D171" s="59">
        <f>SUM(E171:H171)</f>
        <v>13408</v>
      </c>
      <c r="E171" s="59">
        <f t="shared" ref="E171" si="102">SUM(E172:E176)</f>
        <v>0</v>
      </c>
      <c r="F171" s="59">
        <f t="shared" ref="F171" si="103">SUM(F172:F176)</f>
        <v>13408</v>
      </c>
      <c r="G171" s="59">
        <f t="shared" ref="G171" si="104">SUM(G172:G176)</f>
        <v>0</v>
      </c>
      <c r="H171" s="59">
        <f>SUM(H172:H176)</f>
        <v>0</v>
      </c>
      <c r="I171" s="256" t="s">
        <v>67</v>
      </c>
      <c r="J171" s="58" t="s">
        <v>230</v>
      </c>
      <c r="K171" s="58" t="s">
        <v>230</v>
      </c>
    </row>
    <row r="172" spans="1:11" ht="26.25" customHeight="1" x14ac:dyDescent="0.3">
      <c r="A172" s="250"/>
      <c r="B172" s="258"/>
      <c r="C172" s="58">
        <v>2016</v>
      </c>
      <c r="D172" s="59">
        <f t="shared" ref="D172:D176" si="105">SUM(E172:H172)</f>
        <v>2860</v>
      </c>
      <c r="E172" s="60">
        <v>0</v>
      </c>
      <c r="F172" s="60">
        <v>2860</v>
      </c>
      <c r="G172" s="60">
        <v>0</v>
      </c>
      <c r="H172" s="60">
        <v>0</v>
      </c>
      <c r="I172" s="256"/>
      <c r="J172" s="253" t="s">
        <v>238</v>
      </c>
      <c r="K172" s="61">
        <v>38</v>
      </c>
    </row>
    <row r="173" spans="1:11" ht="21" customHeight="1" x14ac:dyDescent="0.3">
      <c r="A173" s="250"/>
      <c r="B173" s="258"/>
      <c r="C173" s="58">
        <v>2017</v>
      </c>
      <c r="D173" s="59">
        <f t="shared" si="105"/>
        <v>2391</v>
      </c>
      <c r="E173" s="60">
        <v>0</v>
      </c>
      <c r="F173" s="60">
        <v>2391</v>
      </c>
      <c r="G173" s="60">
        <v>0</v>
      </c>
      <c r="H173" s="60">
        <v>0</v>
      </c>
      <c r="I173" s="256"/>
      <c r="J173" s="254"/>
      <c r="K173" s="61">
        <v>27</v>
      </c>
    </row>
    <row r="174" spans="1:11" ht="24" customHeight="1" x14ac:dyDescent="0.3">
      <c r="A174" s="250"/>
      <c r="B174" s="258"/>
      <c r="C174" s="58">
        <v>2018</v>
      </c>
      <c r="D174" s="59">
        <f t="shared" si="105"/>
        <v>2719</v>
      </c>
      <c r="E174" s="60">
        <v>0</v>
      </c>
      <c r="F174" s="60">
        <v>2719</v>
      </c>
      <c r="G174" s="60">
        <v>0</v>
      </c>
      <c r="H174" s="60">
        <v>0</v>
      </c>
      <c r="I174" s="256"/>
      <c r="J174" s="254"/>
      <c r="K174" s="61">
        <v>27</v>
      </c>
    </row>
    <row r="175" spans="1:11" ht="21" customHeight="1" x14ac:dyDescent="0.3">
      <c r="A175" s="250"/>
      <c r="B175" s="258"/>
      <c r="C175" s="58">
        <v>2019</v>
      </c>
      <c r="D175" s="59">
        <f t="shared" si="105"/>
        <v>2719</v>
      </c>
      <c r="E175" s="60">
        <v>0</v>
      </c>
      <c r="F175" s="60">
        <v>2719</v>
      </c>
      <c r="G175" s="60">
        <v>0</v>
      </c>
      <c r="H175" s="60">
        <v>0</v>
      </c>
      <c r="I175" s="256"/>
      <c r="J175" s="254"/>
      <c r="K175" s="61">
        <v>27</v>
      </c>
    </row>
    <row r="176" spans="1:11" ht="21" customHeight="1" x14ac:dyDescent="0.3">
      <c r="A176" s="251"/>
      <c r="B176" s="259"/>
      <c r="C176" s="58">
        <v>2020</v>
      </c>
      <c r="D176" s="63">
        <f t="shared" si="105"/>
        <v>2719</v>
      </c>
      <c r="E176" s="60">
        <v>0</v>
      </c>
      <c r="F176" s="60">
        <v>2719</v>
      </c>
      <c r="G176" s="60">
        <v>0</v>
      </c>
      <c r="H176" s="60">
        <v>0</v>
      </c>
      <c r="I176" s="256"/>
      <c r="J176" s="255"/>
      <c r="K176" s="61">
        <v>27</v>
      </c>
    </row>
    <row r="177" spans="1:11" ht="21" customHeight="1" x14ac:dyDescent="0.3">
      <c r="A177" s="249" t="s">
        <v>298</v>
      </c>
      <c r="B177" s="257" t="s">
        <v>139</v>
      </c>
      <c r="C177" s="58" t="s">
        <v>66</v>
      </c>
      <c r="D177" s="59">
        <f>SUM(E177:H177)</f>
        <v>252</v>
      </c>
      <c r="E177" s="59">
        <f t="shared" ref="E177" si="106">SUM(E178:E182)</f>
        <v>0</v>
      </c>
      <c r="F177" s="59">
        <f t="shared" ref="F177" si="107">SUM(F178:F182)</f>
        <v>252</v>
      </c>
      <c r="G177" s="59">
        <f t="shared" ref="G177" si="108">SUM(G178:G182)</f>
        <v>0</v>
      </c>
      <c r="H177" s="59">
        <f>SUM(H178:H182)</f>
        <v>0</v>
      </c>
      <c r="I177" s="252" t="s">
        <v>67</v>
      </c>
      <c r="J177" s="58" t="s">
        <v>230</v>
      </c>
      <c r="K177" s="58" t="s">
        <v>230</v>
      </c>
    </row>
    <row r="178" spans="1:11" ht="21" customHeight="1" x14ac:dyDescent="0.3">
      <c r="A178" s="250"/>
      <c r="B178" s="258"/>
      <c r="C178" s="58">
        <v>2016</v>
      </c>
      <c r="D178" s="59">
        <f t="shared" ref="D178:D182" si="109">SUM(E178:H178)</f>
        <v>128</v>
      </c>
      <c r="E178" s="60">
        <v>0</v>
      </c>
      <c r="F178" s="60">
        <v>128</v>
      </c>
      <c r="G178" s="60">
        <v>0</v>
      </c>
      <c r="H178" s="60">
        <v>0</v>
      </c>
      <c r="I178" s="252"/>
      <c r="J178" s="253" t="s">
        <v>239</v>
      </c>
      <c r="K178" s="61">
        <v>11</v>
      </c>
    </row>
    <row r="179" spans="1:11" ht="21" customHeight="1" x14ac:dyDescent="0.3">
      <c r="A179" s="250"/>
      <c r="B179" s="258"/>
      <c r="C179" s="58">
        <v>2017</v>
      </c>
      <c r="D179" s="59">
        <f t="shared" si="109"/>
        <v>124</v>
      </c>
      <c r="E179" s="60">
        <v>0</v>
      </c>
      <c r="F179" s="60">
        <f>80+44</f>
        <v>124</v>
      </c>
      <c r="G179" s="60">
        <v>0</v>
      </c>
      <c r="H179" s="60">
        <v>0</v>
      </c>
      <c r="I179" s="252"/>
      <c r="J179" s="254"/>
      <c r="K179" s="61">
        <v>11</v>
      </c>
    </row>
    <row r="180" spans="1:11" ht="21" customHeight="1" x14ac:dyDescent="0.3">
      <c r="A180" s="250"/>
      <c r="B180" s="258"/>
      <c r="C180" s="58">
        <v>2018</v>
      </c>
      <c r="D180" s="59">
        <f t="shared" si="109"/>
        <v>0</v>
      </c>
      <c r="E180" s="60">
        <v>0</v>
      </c>
      <c r="F180" s="60">
        <v>0</v>
      </c>
      <c r="G180" s="60">
        <v>0</v>
      </c>
      <c r="H180" s="60">
        <v>0</v>
      </c>
      <c r="I180" s="252"/>
      <c r="J180" s="254"/>
      <c r="K180" s="61">
        <v>0</v>
      </c>
    </row>
    <row r="181" spans="1:11" ht="21" customHeight="1" x14ac:dyDescent="0.3">
      <c r="A181" s="250"/>
      <c r="B181" s="258"/>
      <c r="C181" s="58">
        <v>2019</v>
      </c>
      <c r="D181" s="59">
        <f t="shared" si="109"/>
        <v>0</v>
      </c>
      <c r="E181" s="60">
        <v>0</v>
      </c>
      <c r="F181" s="60">
        <v>0</v>
      </c>
      <c r="G181" s="60">
        <v>0</v>
      </c>
      <c r="H181" s="60">
        <v>0</v>
      </c>
      <c r="I181" s="252"/>
      <c r="J181" s="254"/>
      <c r="K181" s="61">
        <v>0</v>
      </c>
    </row>
    <row r="182" spans="1:11" ht="27" customHeight="1" x14ac:dyDescent="0.3">
      <c r="A182" s="251"/>
      <c r="B182" s="259"/>
      <c r="C182" s="58">
        <v>2020</v>
      </c>
      <c r="D182" s="63">
        <f t="shared" si="109"/>
        <v>0</v>
      </c>
      <c r="E182" s="60">
        <v>0</v>
      </c>
      <c r="F182" s="60">
        <v>0</v>
      </c>
      <c r="G182" s="60">
        <v>0</v>
      </c>
      <c r="H182" s="60">
        <v>0</v>
      </c>
      <c r="I182" s="252"/>
      <c r="J182" s="255"/>
      <c r="K182" s="61">
        <v>0</v>
      </c>
    </row>
    <row r="183" spans="1:11" ht="21" customHeight="1" x14ac:dyDescent="0.3">
      <c r="A183" s="249" t="s">
        <v>300</v>
      </c>
      <c r="B183" s="239" t="s">
        <v>299</v>
      </c>
      <c r="C183" s="58" t="s">
        <v>66</v>
      </c>
      <c r="D183" s="59">
        <f>SUM(E183:H183)</f>
        <v>6563.1</v>
      </c>
      <c r="E183" s="59">
        <f t="shared" ref="E183" si="110">SUM(E184:E188)</f>
        <v>0</v>
      </c>
      <c r="F183" s="59">
        <f t="shared" ref="F183" si="111">SUM(F184:F188)</f>
        <v>6563.1</v>
      </c>
      <c r="G183" s="59">
        <f t="shared" ref="G183" si="112">SUM(G184:G188)</f>
        <v>0</v>
      </c>
      <c r="H183" s="59">
        <f>SUM(H184:H188)</f>
        <v>0</v>
      </c>
      <c r="I183" s="252" t="s">
        <v>67</v>
      </c>
      <c r="J183" s="58" t="s">
        <v>230</v>
      </c>
      <c r="K183" s="58" t="s">
        <v>230</v>
      </c>
    </row>
    <row r="184" spans="1:11" ht="21" customHeight="1" x14ac:dyDescent="0.3">
      <c r="A184" s="250"/>
      <c r="B184" s="240"/>
      <c r="C184" s="58">
        <v>2016</v>
      </c>
      <c r="D184" s="59">
        <f t="shared" ref="D184:D188" si="113">SUM(E184:H184)</f>
        <v>3437.8</v>
      </c>
      <c r="E184" s="60">
        <v>0</v>
      </c>
      <c r="F184" s="60">
        <v>3437.8</v>
      </c>
      <c r="G184" s="60">
        <v>0</v>
      </c>
      <c r="H184" s="60">
        <v>0</v>
      </c>
      <c r="I184" s="252"/>
      <c r="J184" s="253" t="s">
        <v>240</v>
      </c>
      <c r="K184" s="61">
        <v>19</v>
      </c>
    </row>
    <row r="185" spans="1:11" ht="21" customHeight="1" x14ac:dyDescent="0.3">
      <c r="A185" s="250"/>
      <c r="B185" s="240"/>
      <c r="C185" s="58">
        <v>2017</v>
      </c>
      <c r="D185" s="59">
        <f t="shared" si="113"/>
        <v>3125.3</v>
      </c>
      <c r="E185" s="60">
        <v>0</v>
      </c>
      <c r="F185" s="60">
        <v>3125.3</v>
      </c>
      <c r="G185" s="60">
        <v>0</v>
      </c>
      <c r="H185" s="60">
        <v>0</v>
      </c>
      <c r="I185" s="252"/>
      <c r="J185" s="254"/>
      <c r="K185" s="61">
        <v>19</v>
      </c>
    </row>
    <row r="186" spans="1:11" ht="21" customHeight="1" x14ac:dyDescent="0.3">
      <c r="A186" s="250"/>
      <c r="B186" s="240"/>
      <c r="C186" s="58">
        <v>2018</v>
      </c>
      <c r="D186" s="59">
        <f t="shared" si="113"/>
        <v>0</v>
      </c>
      <c r="E186" s="60">
        <v>0</v>
      </c>
      <c r="F186" s="60">
        <v>0</v>
      </c>
      <c r="G186" s="60">
        <v>0</v>
      </c>
      <c r="H186" s="60">
        <v>0</v>
      </c>
      <c r="I186" s="252"/>
      <c r="J186" s="254"/>
      <c r="K186" s="61">
        <v>0</v>
      </c>
    </row>
    <row r="187" spans="1:11" ht="21" customHeight="1" x14ac:dyDescent="0.3">
      <c r="A187" s="250"/>
      <c r="B187" s="240"/>
      <c r="C187" s="58">
        <v>2019</v>
      </c>
      <c r="D187" s="59">
        <f t="shared" si="113"/>
        <v>0</v>
      </c>
      <c r="E187" s="60">
        <v>0</v>
      </c>
      <c r="F187" s="60">
        <v>0</v>
      </c>
      <c r="G187" s="60">
        <v>0</v>
      </c>
      <c r="H187" s="60">
        <v>0</v>
      </c>
      <c r="I187" s="252"/>
      <c r="J187" s="254"/>
      <c r="K187" s="61">
        <v>0</v>
      </c>
    </row>
    <row r="188" spans="1:11" ht="21" customHeight="1" x14ac:dyDescent="0.3">
      <c r="A188" s="251"/>
      <c r="B188" s="241"/>
      <c r="C188" s="58">
        <v>2020</v>
      </c>
      <c r="D188" s="63">
        <f t="shared" si="113"/>
        <v>0</v>
      </c>
      <c r="E188" s="60">
        <v>0</v>
      </c>
      <c r="F188" s="60">
        <v>0</v>
      </c>
      <c r="G188" s="60">
        <v>0</v>
      </c>
      <c r="H188" s="60">
        <v>0</v>
      </c>
      <c r="I188" s="252"/>
      <c r="J188" s="255"/>
      <c r="K188" s="61">
        <v>0</v>
      </c>
    </row>
    <row r="189" spans="1:11" ht="30" customHeight="1" x14ac:dyDescent="0.3">
      <c r="A189" s="2">
        <v>9</v>
      </c>
      <c r="B189" s="245" t="s">
        <v>241</v>
      </c>
      <c r="C189" s="245"/>
      <c r="D189" s="245"/>
      <c r="E189" s="245"/>
      <c r="F189" s="245"/>
      <c r="G189" s="245"/>
      <c r="H189" s="245"/>
      <c r="I189" s="245"/>
      <c r="J189" s="245"/>
      <c r="K189" s="245"/>
    </row>
    <row r="190" spans="1:11" ht="21" customHeight="1" x14ac:dyDescent="0.3">
      <c r="A190" s="186" t="s">
        <v>301</v>
      </c>
      <c r="B190" s="173" t="s">
        <v>604</v>
      </c>
      <c r="C190" s="2" t="s">
        <v>66</v>
      </c>
      <c r="D190" s="25">
        <f>SUM(E190:H190)</f>
        <v>6985.7260000000006</v>
      </c>
      <c r="E190" s="25">
        <f t="shared" ref="E190" si="114">SUM(E191:E195)</f>
        <v>0</v>
      </c>
      <c r="F190" s="25">
        <f t="shared" ref="F190" si="115">SUM(F191:F195)</f>
        <v>6985.7260000000006</v>
      </c>
      <c r="G190" s="25">
        <f t="shared" ref="G190" si="116">SUM(G191:G195)</f>
        <v>0</v>
      </c>
      <c r="H190" s="25">
        <f>SUM(H191:H195)</f>
        <v>0</v>
      </c>
      <c r="I190" s="235" t="s">
        <v>67</v>
      </c>
      <c r="J190" s="2" t="s">
        <v>230</v>
      </c>
      <c r="K190" s="2" t="s">
        <v>230</v>
      </c>
    </row>
    <row r="191" spans="1:11" ht="21" customHeight="1" x14ac:dyDescent="0.3">
      <c r="A191" s="187"/>
      <c r="B191" s="174"/>
      <c r="C191" s="2">
        <v>2016</v>
      </c>
      <c r="D191" s="25">
        <f t="shared" ref="D191:D195" si="117">SUM(E191:H191)</f>
        <v>1270.3</v>
      </c>
      <c r="E191" s="26">
        <f t="shared" ref="E191:G195" si="118">E197</f>
        <v>0</v>
      </c>
      <c r="F191" s="26">
        <f t="shared" si="118"/>
        <v>1270.3</v>
      </c>
      <c r="G191" s="26">
        <f t="shared" si="118"/>
        <v>0</v>
      </c>
      <c r="H191" s="26">
        <f>H197</f>
        <v>0</v>
      </c>
      <c r="I191" s="235"/>
      <c r="J191" s="236" t="s">
        <v>242</v>
      </c>
      <c r="K191" s="22">
        <v>100</v>
      </c>
    </row>
    <row r="192" spans="1:11" ht="21" customHeight="1" x14ac:dyDescent="0.3">
      <c r="A192" s="187"/>
      <c r="B192" s="174"/>
      <c r="C192" s="2">
        <v>2017</v>
      </c>
      <c r="D192" s="25">
        <f t="shared" si="117"/>
        <v>1232.2260000000001</v>
      </c>
      <c r="E192" s="26">
        <f t="shared" si="118"/>
        <v>0</v>
      </c>
      <c r="F192" s="26">
        <f t="shared" si="118"/>
        <v>1232.2260000000001</v>
      </c>
      <c r="G192" s="26">
        <f t="shared" si="118"/>
        <v>0</v>
      </c>
      <c r="H192" s="26">
        <f t="shared" ref="H192:H195" si="119">H198</f>
        <v>0</v>
      </c>
      <c r="I192" s="235"/>
      <c r="J192" s="237"/>
      <c r="K192" s="22">
        <v>100</v>
      </c>
    </row>
    <row r="193" spans="1:11" ht="21" customHeight="1" x14ac:dyDescent="0.3">
      <c r="A193" s="187"/>
      <c r="B193" s="174"/>
      <c r="C193" s="2">
        <v>2018</v>
      </c>
      <c r="D193" s="25">
        <f t="shared" si="117"/>
        <v>1494.4</v>
      </c>
      <c r="E193" s="26">
        <f t="shared" si="118"/>
        <v>0</v>
      </c>
      <c r="F193" s="26">
        <f t="shared" si="118"/>
        <v>1494.4</v>
      </c>
      <c r="G193" s="26">
        <f t="shared" si="118"/>
        <v>0</v>
      </c>
      <c r="H193" s="26">
        <f t="shared" si="119"/>
        <v>0</v>
      </c>
      <c r="I193" s="235"/>
      <c r="J193" s="237"/>
      <c r="K193" s="22">
        <v>100</v>
      </c>
    </row>
    <row r="194" spans="1:11" ht="21" customHeight="1" x14ac:dyDescent="0.3">
      <c r="A194" s="187"/>
      <c r="B194" s="174"/>
      <c r="C194" s="2">
        <v>2019</v>
      </c>
      <c r="D194" s="25">
        <f t="shared" si="117"/>
        <v>1494.4</v>
      </c>
      <c r="E194" s="26">
        <f t="shared" si="118"/>
        <v>0</v>
      </c>
      <c r="F194" s="26">
        <f t="shared" si="118"/>
        <v>1494.4</v>
      </c>
      <c r="G194" s="26">
        <f t="shared" si="118"/>
        <v>0</v>
      </c>
      <c r="H194" s="26">
        <f t="shared" si="119"/>
        <v>0</v>
      </c>
      <c r="I194" s="235"/>
      <c r="J194" s="237"/>
      <c r="K194" s="22">
        <v>100</v>
      </c>
    </row>
    <row r="195" spans="1:11" ht="44.25" customHeight="1" x14ac:dyDescent="0.3">
      <c r="A195" s="188"/>
      <c r="B195" s="175"/>
      <c r="C195" s="8">
        <v>2020</v>
      </c>
      <c r="D195" s="27">
        <f t="shared" si="117"/>
        <v>1494.4</v>
      </c>
      <c r="E195" s="28">
        <f t="shared" si="118"/>
        <v>0</v>
      </c>
      <c r="F195" s="28">
        <f t="shared" si="118"/>
        <v>1494.4</v>
      </c>
      <c r="G195" s="28">
        <f t="shared" si="118"/>
        <v>0</v>
      </c>
      <c r="H195" s="28">
        <f t="shared" si="119"/>
        <v>0</v>
      </c>
      <c r="I195" s="235"/>
      <c r="J195" s="238"/>
      <c r="K195" s="31">
        <v>100</v>
      </c>
    </row>
    <row r="196" spans="1:11" ht="21" customHeight="1" x14ac:dyDescent="0.3">
      <c r="A196" s="186" t="s">
        <v>303</v>
      </c>
      <c r="B196" s="246" t="s">
        <v>302</v>
      </c>
      <c r="C196" s="2" t="s">
        <v>66</v>
      </c>
      <c r="D196" s="25">
        <f>SUM(E196:H196)</f>
        <v>6985.7260000000006</v>
      </c>
      <c r="E196" s="25">
        <f t="shared" ref="E196" si="120">SUM(E197:E201)</f>
        <v>0</v>
      </c>
      <c r="F196" s="25">
        <f t="shared" ref="F196" si="121">SUM(F197:F201)</f>
        <v>6985.7260000000006</v>
      </c>
      <c r="G196" s="25">
        <f t="shared" ref="G196" si="122">SUM(G197:G201)</f>
        <v>0</v>
      </c>
      <c r="H196" s="25">
        <f>SUM(H197:H201)</f>
        <v>0</v>
      </c>
      <c r="I196" s="235" t="s">
        <v>67</v>
      </c>
      <c r="J196" s="2" t="s">
        <v>230</v>
      </c>
      <c r="K196" s="2" t="s">
        <v>230</v>
      </c>
    </row>
    <row r="197" spans="1:11" ht="21" customHeight="1" x14ac:dyDescent="0.3">
      <c r="A197" s="187"/>
      <c r="B197" s="247"/>
      <c r="C197" s="2">
        <v>2016</v>
      </c>
      <c r="D197" s="25">
        <f t="shared" ref="D197:D201" si="123">SUM(E197:H197)</f>
        <v>1270.3</v>
      </c>
      <c r="E197" s="26">
        <v>0</v>
      </c>
      <c r="F197" s="26">
        <v>1270.3</v>
      </c>
      <c r="G197" s="26">
        <v>0</v>
      </c>
      <c r="H197" s="26">
        <v>0</v>
      </c>
      <c r="I197" s="235"/>
      <c r="J197" s="236" t="s">
        <v>304</v>
      </c>
      <c r="K197" s="22">
        <v>15</v>
      </c>
    </row>
    <row r="198" spans="1:11" ht="21" customHeight="1" x14ac:dyDescent="0.3">
      <c r="A198" s="187"/>
      <c r="B198" s="247"/>
      <c r="C198" s="2">
        <v>2017</v>
      </c>
      <c r="D198" s="25">
        <f t="shared" si="123"/>
        <v>1232.2260000000001</v>
      </c>
      <c r="E198" s="25">
        <v>0</v>
      </c>
      <c r="F198" s="25">
        <v>1232.2260000000001</v>
      </c>
      <c r="G198" s="25">
        <v>0</v>
      </c>
      <c r="H198" s="25">
        <v>0</v>
      </c>
      <c r="I198" s="235"/>
      <c r="J198" s="237"/>
      <c r="K198" s="22">
        <v>10</v>
      </c>
    </row>
    <row r="199" spans="1:11" ht="21" customHeight="1" x14ac:dyDescent="0.3">
      <c r="A199" s="187"/>
      <c r="B199" s="247"/>
      <c r="C199" s="2">
        <v>2018</v>
      </c>
      <c r="D199" s="25">
        <f t="shared" si="123"/>
        <v>1494.4</v>
      </c>
      <c r="E199" s="26">
        <v>0</v>
      </c>
      <c r="F199" s="26">
        <v>1494.4</v>
      </c>
      <c r="G199" s="26">
        <v>0</v>
      </c>
      <c r="H199" s="26">
        <v>0</v>
      </c>
      <c r="I199" s="235"/>
      <c r="J199" s="237"/>
      <c r="K199" s="22">
        <v>10</v>
      </c>
    </row>
    <row r="200" spans="1:11" ht="23.25" customHeight="1" x14ac:dyDescent="0.3">
      <c r="A200" s="187"/>
      <c r="B200" s="247"/>
      <c r="C200" s="2">
        <v>2019</v>
      </c>
      <c r="D200" s="25">
        <f t="shared" si="123"/>
        <v>1494.4</v>
      </c>
      <c r="E200" s="26">
        <v>0</v>
      </c>
      <c r="F200" s="26">
        <v>1494.4</v>
      </c>
      <c r="G200" s="26">
        <v>0</v>
      </c>
      <c r="H200" s="26">
        <v>0</v>
      </c>
      <c r="I200" s="235"/>
      <c r="J200" s="237"/>
      <c r="K200" s="22">
        <v>10</v>
      </c>
    </row>
    <row r="201" spans="1:11" ht="236.25" customHeight="1" x14ac:dyDescent="0.3">
      <c r="A201" s="188"/>
      <c r="B201" s="248"/>
      <c r="C201" s="8">
        <v>2020</v>
      </c>
      <c r="D201" s="27">
        <f t="shared" si="123"/>
        <v>1494.4</v>
      </c>
      <c r="E201" s="28">
        <v>0</v>
      </c>
      <c r="F201" s="28">
        <v>1494.4</v>
      </c>
      <c r="G201" s="28">
        <v>0</v>
      </c>
      <c r="H201" s="28">
        <v>0</v>
      </c>
      <c r="I201" s="235"/>
      <c r="J201" s="238"/>
      <c r="K201" s="31">
        <v>10</v>
      </c>
    </row>
    <row r="202" spans="1:11" ht="30" customHeight="1" x14ac:dyDescent="0.3">
      <c r="A202" s="2">
        <v>10</v>
      </c>
      <c r="B202" s="245" t="s">
        <v>243</v>
      </c>
      <c r="C202" s="245"/>
      <c r="D202" s="245"/>
      <c r="E202" s="245"/>
      <c r="F202" s="245"/>
      <c r="G202" s="245"/>
      <c r="H202" s="245"/>
      <c r="I202" s="245"/>
      <c r="J202" s="245"/>
      <c r="K202" s="245"/>
    </row>
    <row r="203" spans="1:11" ht="21" customHeight="1" x14ac:dyDescent="0.3">
      <c r="A203" s="186" t="s">
        <v>305</v>
      </c>
      <c r="B203" s="173" t="s">
        <v>605</v>
      </c>
      <c r="C203" s="2" t="s">
        <v>66</v>
      </c>
      <c r="D203" s="25">
        <f>SUM(E203:H203)</f>
        <v>41429.800000000003</v>
      </c>
      <c r="E203" s="25">
        <f t="shared" ref="E203" si="124">SUM(E204:E208)</f>
        <v>0</v>
      </c>
      <c r="F203" s="25">
        <f t="shared" ref="F203" si="125">SUM(F204:F208)</f>
        <v>30521</v>
      </c>
      <c r="G203" s="25">
        <f t="shared" ref="G203" si="126">SUM(G204:G208)</f>
        <v>10908.8</v>
      </c>
      <c r="H203" s="25">
        <f>SUM(H204:H208)</f>
        <v>0</v>
      </c>
      <c r="I203" s="176" t="s">
        <v>67</v>
      </c>
      <c r="J203" s="2" t="s">
        <v>230</v>
      </c>
      <c r="K203" s="2" t="s">
        <v>230</v>
      </c>
    </row>
    <row r="204" spans="1:11" ht="21" customHeight="1" x14ac:dyDescent="0.3">
      <c r="A204" s="187"/>
      <c r="B204" s="174"/>
      <c r="C204" s="2">
        <v>2016</v>
      </c>
      <c r="D204" s="25">
        <f t="shared" ref="D204:D208" si="127">SUM(E204:H204)</f>
        <v>6104.2</v>
      </c>
      <c r="E204" s="25">
        <f t="shared" ref="E204:G208" si="128">E210+E216</f>
        <v>0</v>
      </c>
      <c r="F204" s="25">
        <f t="shared" si="128"/>
        <v>6104.2</v>
      </c>
      <c r="G204" s="25">
        <f t="shared" si="128"/>
        <v>0</v>
      </c>
      <c r="H204" s="25">
        <f>H210+H216</f>
        <v>0</v>
      </c>
      <c r="I204" s="177"/>
      <c r="J204" s="236" t="s">
        <v>223</v>
      </c>
      <c r="K204" s="22">
        <v>3223</v>
      </c>
    </row>
    <row r="205" spans="1:11" ht="21" customHeight="1" x14ac:dyDescent="0.3">
      <c r="A205" s="187"/>
      <c r="B205" s="174"/>
      <c r="C205" s="2">
        <v>2017</v>
      </c>
      <c r="D205" s="25">
        <f t="shared" si="127"/>
        <v>8775</v>
      </c>
      <c r="E205" s="25">
        <f t="shared" si="128"/>
        <v>0</v>
      </c>
      <c r="F205" s="25">
        <f t="shared" si="128"/>
        <v>6104.2</v>
      </c>
      <c r="G205" s="25">
        <f t="shared" si="128"/>
        <v>2670.8</v>
      </c>
      <c r="H205" s="25">
        <f t="shared" ref="H205:H208" si="129">H211+H217</f>
        <v>0</v>
      </c>
      <c r="I205" s="177"/>
      <c r="J205" s="237"/>
      <c r="K205" s="22">
        <v>3349</v>
      </c>
    </row>
    <row r="206" spans="1:11" ht="21" customHeight="1" x14ac:dyDescent="0.3">
      <c r="A206" s="187"/>
      <c r="B206" s="174"/>
      <c r="C206" s="2">
        <v>2018</v>
      </c>
      <c r="D206" s="25">
        <f t="shared" si="127"/>
        <v>8850.2000000000007</v>
      </c>
      <c r="E206" s="25">
        <f t="shared" si="128"/>
        <v>0</v>
      </c>
      <c r="F206" s="25">
        <f t="shared" si="128"/>
        <v>6104.2</v>
      </c>
      <c r="G206" s="25">
        <f t="shared" si="128"/>
        <v>2746</v>
      </c>
      <c r="H206" s="25">
        <f t="shared" si="129"/>
        <v>0</v>
      </c>
      <c r="I206" s="177"/>
      <c r="J206" s="237"/>
      <c r="K206" s="22">
        <v>3349</v>
      </c>
    </row>
    <row r="207" spans="1:11" ht="21" customHeight="1" x14ac:dyDescent="0.3">
      <c r="A207" s="187"/>
      <c r="B207" s="174"/>
      <c r="C207" s="2">
        <v>2019</v>
      </c>
      <c r="D207" s="25">
        <f t="shared" si="127"/>
        <v>8850.2000000000007</v>
      </c>
      <c r="E207" s="25">
        <f t="shared" si="128"/>
        <v>0</v>
      </c>
      <c r="F207" s="25">
        <f t="shared" si="128"/>
        <v>6104.2</v>
      </c>
      <c r="G207" s="25">
        <f t="shared" si="128"/>
        <v>2746</v>
      </c>
      <c r="H207" s="25">
        <f t="shared" si="129"/>
        <v>0</v>
      </c>
      <c r="I207" s="177"/>
      <c r="J207" s="237"/>
      <c r="K207" s="22">
        <v>3349</v>
      </c>
    </row>
    <row r="208" spans="1:11" ht="21" customHeight="1" x14ac:dyDescent="0.3">
      <c r="A208" s="188"/>
      <c r="B208" s="175"/>
      <c r="C208" s="2">
        <v>2020</v>
      </c>
      <c r="D208" s="27">
        <f t="shared" si="127"/>
        <v>8850.2000000000007</v>
      </c>
      <c r="E208" s="25">
        <f t="shared" si="128"/>
        <v>0</v>
      </c>
      <c r="F208" s="25">
        <f t="shared" si="128"/>
        <v>6104.2</v>
      </c>
      <c r="G208" s="25">
        <f t="shared" si="128"/>
        <v>2746</v>
      </c>
      <c r="H208" s="25">
        <f t="shared" si="129"/>
        <v>0</v>
      </c>
      <c r="I208" s="178"/>
      <c r="J208" s="238"/>
      <c r="K208" s="22">
        <v>3349</v>
      </c>
    </row>
    <row r="209" spans="1:11" ht="21" customHeight="1" x14ac:dyDescent="0.3">
      <c r="A209" s="186" t="s">
        <v>306</v>
      </c>
      <c r="B209" s="171" t="s">
        <v>244</v>
      </c>
      <c r="C209" s="2" t="s">
        <v>66</v>
      </c>
      <c r="D209" s="25">
        <f>SUM(E209:H209)</f>
        <v>10908.8</v>
      </c>
      <c r="E209" s="25">
        <f t="shared" ref="E209" si="130">SUM(E210:E214)</f>
        <v>0</v>
      </c>
      <c r="F209" s="25">
        <f t="shared" ref="F209" si="131">SUM(F210:F214)</f>
        <v>0</v>
      </c>
      <c r="G209" s="25">
        <f t="shared" ref="G209" si="132">SUM(G210:G214)</f>
        <v>10908.8</v>
      </c>
      <c r="H209" s="25">
        <f>SUM(H210:H214)</f>
        <v>0</v>
      </c>
      <c r="I209" s="176" t="s">
        <v>67</v>
      </c>
      <c r="J209" s="2" t="s">
        <v>230</v>
      </c>
      <c r="K209" s="2" t="s">
        <v>230</v>
      </c>
    </row>
    <row r="210" spans="1:11" ht="21" customHeight="1" x14ac:dyDescent="0.3">
      <c r="A210" s="187"/>
      <c r="B210" s="162"/>
      <c r="C210" s="2">
        <v>2016</v>
      </c>
      <c r="D210" s="25">
        <f t="shared" ref="D210:D214" si="133">SUM(E210:H210)</f>
        <v>0</v>
      </c>
      <c r="E210" s="25">
        <v>0</v>
      </c>
      <c r="F210" s="25">
        <v>0</v>
      </c>
      <c r="G210" s="25">
        <v>0</v>
      </c>
      <c r="H210" s="25">
        <v>0</v>
      </c>
      <c r="I210" s="177"/>
      <c r="J210" s="244" t="s">
        <v>245</v>
      </c>
      <c r="K210" s="22">
        <v>0</v>
      </c>
    </row>
    <row r="211" spans="1:11" ht="21" customHeight="1" x14ac:dyDescent="0.3">
      <c r="A211" s="187"/>
      <c r="B211" s="162"/>
      <c r="C211" s="2">
        <v>2017</v>
      </c>
      <c r="D211" s="25">
        <f t="shared" si="133"/>
        <v>2670.8</v>
      </c>
      <c r="E211" s="25">
        <v>0</v>
      </c>
      <c r="F211" s="25">
        <v>0</v>
      </c>
      <c r="G211" s="25">
        <v>2670.8</v>
      </c>
      <c r="H211" s="25">
        <v>0</v>
      </c>
      <c r="I211" s="177"/>
      <c r="J211" s="244"/>
      <c r="K211" s="22">
        <v>3223</v>
      </c>
    </row>
    <row r="212" spans="1:11" ht="21" customHeight="1" x14ac:dyDescent="0.3">
      <c r="A212" s="187"/>
      <c r="B212" s="162"/>
      <c r="C212" s="2">
        <v>2018</v>
      </c>
      <c r="D212" s="25">
        <f t="shared" si="133"/>
        <v>2746</v>
      </c>
      <c r="E212" s="25">
        <v>0</v>
      </c>
      <c r="F212" s="25">
        <v>0</v>
      </c>
      <c r="G212" s="25">
        <v>2746</v>
      </c>
      <c r="H212" s="25">
        <v>0</v>
      </c>
      <c r="I212" s="177"/>
      <c r="J212" s="244"/>
      <c r="K212" s="22">
        <v>3223</v>
      </c>
    </row>
    <row r="213" spans="1:11" ht="21" customHeight="1" x14ac:dyDescent="0.3">
      <c r="A213" s="187"/>
      <c r="B213" s="162"/>
      <c r="C213" s="2">
        <v>2019</v>
      </c>
      <c r="D213" s="25">
        <f t="shared" si="133"/>
        <v>2746</v>
      </c>
      <c r="E213" s="25">
        <v>0</v>
      </c>
      <c r="F213" s="25">
        <v>0</v>
      </c>
      <c r="G213" s="25">
        <v>2746</v>
      </c>
      <c r="H213" s="25">
        <v>0</v>
      </c>
      <c r="I213" s="177"/>
      <c r="J213" s="244"/>
      <c r="K213" s="22">
        <v>3223</v>
      </c>
    </row>
    <row r="214" spans="1:11" ht="21" customHeight="1" x14ac:dyDescent="0.3">
      <c r="A214" s="188"/>
      <c r="B214" s="163"/>
      <c r="C214" s="2">
        <v>2020</v>
      </c>
      <c r="D214" s="27">
        <f t="shared" si="133"/>
        <v>2746</v>
      </c>
      <c r="E214" s="25">
        <v>0</v>
      </c>
      <c r="F214" s="25">
        <v>0</v>
      </c>
      <c r="G214" s="25">
        <v>2746</v>
      </c>
      <c r="H214" s="25">
        <v>0</v>
      </c>
      <c r="I214" s="178"/>
      <c r="J214" s="244"/>
      <c r="K214" s="22">
        <v>3223</v>
      </c>
    </row>
    <row r="215" spans="1:11" ht="21" customHeight="1" x14ac:dyDescent="0.3">
      <c r="A215" s="186" t="s">
        <v>308</v>
      </c>
      <c r="B215" s="173" t="s">
        <v>307</v>
      </c>
      <c r="C215" s="2" t="s">
        <v>66</v>
      </c>
      <c r="D215" s="25">
        <f>SUM(E215:H215)</f>
        <v>30521</v>
      </c>
      <c r="E215" s="25">
        <f t="shared" ref="E215" si="134">SUM(E216:E220)</f>
        <v>0</v>
      </c>
      <c r="F215" s="25">
        <f t="shared" ref="F215" si="135">SUM(F216:F220)</f>
        <v>30521</v>
      </c>
      <c r="G215" s="25">
        <f t="shared" ref="G215" si="136">SUM(G216:G220)</f>
        <v>0</v>
      </c>
      <c r="H215" s="25">
        <f>SUM(H216:H220)</f>
        <v>0</v>
      </c>
      <c r="I215" s="235" t="s">
        <v>67</v>
      </c>
      <c r="J215" s="2" t="s">
        <v>230</v>
      </c>
      <c r="K215" s="2" t="s">
        <v>230</v>
      </c>
    </row>
    <row r="216" spans="1:11" ht="21" customHeight="1" x14ac:dyDescent="0.3">
      <c r="A216" s="187"/>
      <c r="B216" s="174"/>
      <c r="C216" s="2">
        <v>2016</v>
      </c>
      <c r="D216" s="25">
        <f t="shared" ref="D216:D220" si="137">SUM(E216:H216)</f>
        <v>6104.2</v>
      </c>
      <c r="E216" s="25">
        <v>0</v>
      </c>
      <c r="F216" s="25">
        <v>6104.2</v>
      </c>
      <c r="G216" s="25">
        <v>0</v>
      </c>
      <c r="H216" s="25">
        <v>0</v>
      </c>
      <c r="I216" s="235"/>
      <c r="J216" s="236" t="s">
        <v>247</v>
      </c>
      <c r="K216" s="22">
        <v>26</v>
      </c>
    </row>
    <row r="217" spans="1:11" ht="21" customHeight="1" x14ac:dyDescent="0.3">
      <c r="A217" s="187"/>
      <c r="B217" s="174"/>
      <c r="C217" s="2">
        <v>2017</v>
      </c>
      <c r="D217" s="25">
        <f t="shared" si="137"/>
        <v>6104.2</v>
      </c>
      <c r="E217" s="25">
        <v>0</v>
      </c>
      <c r="F217" s="25">
        <v>6104.2</v>
      </c>
      <c r="G217" s="25">
        <v>0</v>
      </c>
      <c r="H217" s="25">
        <v>0</v>
      </c>
      <c r="I217" s="235"/>
      <c r="J217" s="237"/>
      <c r="K217" s="22">
        <v>26</v>
      </c>
    </row>
    <row r="218" spans="1:11" ht="21" customHeight="1" x14ac:dyDescent="0.3">
      <c r="A218" s="187"/>
      <c r="B218" s="174"/>
      <c r="C218" s="2">
        <v>2018</v>
      </c>
      <c r="D218" s="25">
        <f t="shared" si="137"/>
        <v>6104.2</v>
      </c>
      <c r="E218" s="25">
        <v>0</v>
      </c>
      <c r="F218" s="25">
        <v>6104.2</v>
      </c>
      <c r="G218" s="25">
        <v>0</v>
      </c>
      <c r="H218" s="25">
        <v>0</v>
      </c>
      <c r="I218" s="235"/>
      <c r="J218" s="237"/>
      <c r="K218" s="22">
        <v>26</v>
      </c>
    </row>
    <row r="219" spans="1:11" ht="21" customHeight="1" x14ac:dyDescent="0.3">
      <c r="A219" s="187"/>
      <c r="B219" s="174"/>
      <c r="C219" s="2">
        <v>2019</v>
      </c>
      <c r="D219" s="25">
        <f t="shared" si="137"/>
        <v>6104.2</v>
      </c>
      <c r="E219" s="25">
        <v>0</v>
      </c>
      <c r="F219" s="25">
        <v>6104.2</v>
      </c>
      <c r="G219" s="25">
        <v>0</v>
      </c>
      <c r="H219" s="25">
        <v>0</v>
      </c>
      <c r="I219" s="235"/>
      <c r="J219" s="237"/>
      <c r="K219" s="22">
        <v>26</v>
      </c>
    </row>
    <row r="220" spans="1:11" ht="21" customHeight="1" x14ac:dyDescent="0.3">
      <c r="A220" s="188"/>
      <c r="B220" s="175"/>
      <c r="C220" s="2">
        <v>2020</v>
      </c>
      <c r="D220" s="27">
        <f t="shared" si="137"/>
        <v>6104.2</v>
      </c>
      <c r="E220" s="25">
        <v>0</v>
      </c>
      <c r="F220" s="25">
        <v>6104.2</v>
      </c>
      <c r="G220" s="25">
        <v>0</v>
      </c>
      <c r="H220" s="25">
        <v>0</v>
      </c>
      <c r="I220" s="235"/>
      <c r="J220" s="238"/>
      <c r="K220" s="22">
        <v>26</v>
      </c>
    </row>
    <row r="221" spans="1:11" ht="45" customHeight="1" x14ac:dyDescent="0.3">
      <c r="A221" s="2">
        <v>11</v>
      </c>
      <c r="B221" s="172" t="s">
        <v>248</v>
      </c>
      <c r="C221" s="172"/>
      <c r="D221" s="172"/>
      <c r="E221" s="172"/>
      <c r="F221" s="172"/>
      <c r="G221" s="172"/>
      <c r="H221" s="172"/>
      <c r="I221" s="172"/>
      <c r="J221" s="172"/>
      <c r="K221" s="172"/>
    </row>
    <row r="222" spans="1:11" ht="21" customHeight="1" x14ac:dyDescent="0.3">
      <c r="A222" s="186" t="s">
        <v>309</v>
      </c>
      <c r="B222" s="173" t="s">
        <v>586</v>
      </c>
      <c r="C222" s="2" t="s">
        <v>66</v>
      </c>
      <c r="D222" s="25">
        <f>SUM(E222:H222)</f>
        <v>70938.399999999994</v>
      </c>
      <c r="E222" s="25">
        <f t="shared" ref="E222" si="138">SUM(E223:E227)</f>
        <v>0</v>
      </c>
      <c r="F222" s="25">
        <f t="shared" ref="F222" si="139">SUM(F223:F227)</f>
        <v>17738.400000000001</v>
      </c>
      <c r="G222" s="25">
        <f t="shared" ref="G222" si="140">SUM(G223:G227)</f>
        <v>53200</v>
      </c>
      <c r="H222" s="25">
        <f>SUM(H223:H227)</f>
        <v>0</v>
      </c>
      <c r="I222" s="235" t="s">
        <v>67</v>
      </c>
      <c r="J222" s="2" t="s">
        <v>230</v>
      </c>
      <c r="K222" s="2" t="s">
        <v>230</v>
      </c>
    </row>
    <row r="223" spans="1:11" ht="21" customHeight="1" x14ac:dyDescent="0.3">
      <c r="A223" s="187"/>
      <c r="B223" s="174"/>
      <c r="C223" s="2">
        <v>2016</v>
      </c>
      <c r="D223" s="25">
        <f t="shared" ref="D223:D227" si="141">SUM(E223:H223)</f>
        <v>0</v>
      </c>
      <c r="E223" s="25">
        <f t="shared" ref="E223:G227" si="142">E229</f>
        <v>0</v>
      </c>
      <c r="F223" s="25">
        <f t="shared" si="142"/>
        <v>0</v>
      </c>
      <c r="G223" s="25">
        <f t="shared" si="142"/>
        <v>0</v>
      </c>
      <c r="H223" s="25">
        <f>H229</f>
        <v>0</v>
      </c>
      <c r="I223" s="235"/>
      <c r="J223" s="236" t="s">
        <v>249</v>
      </c>
      <c r="K223" s="22">
        <v>0</v>
      </c>
    </row>
    <row r="224" spans="1:11" ht="21" customHeight="1" x14ac:dyDescent="0.3">
      <c r="A224" s="187"/>
      <c r="B224" s="174"/>
      <c r="C224" s="2">
        <v>2017</v>
      </c>
      <c r="D224" s="25">
        <f t="shared" si="141"/>
        <v>16309</v>
      </c>
      <c r="E224" s="25">
        <f t="shared" si="142"/>
        <v>0</v>
      </c>
      <c r="F224" s="25">
        <f t="shared" si="142"/>
        <v>3009</v>
      </c>
      <c r="G224" s="25">
        <f t="shared" si="142"/>
        <v>13300</v>
      </c>
      <c r="H224" s="25">
        <f t="shared" ref="H224:H227" si="143">H230</f>
        <v>0</v>
      </c>
      <c r="I224" s="235"/>
      <c r="J224" s="237"/>
      <c r="K224" s="22">
        <v>11441</v>
      </c>
    </row>
    <row r="225" spans="1:11" ht="21" customHeight="1" x14ac:dyDescent="0.3">
      <c r="A225" s="187"/>
      <c r="B225" s="174"/>
      <c r="C225" s="2">
        <v>2018</v>
      </c>
      <c r="D225" s="25">
        <f t="shared" si="141"/>
        <v>18209.8</v>
      </c>
      <c r="E225" s="25">
        <f t="shared" si="142"/>
        <v>0</v>
      </c>
      <c r="F225" s="25">
        <f t="shared" si="142"/>
        <v>4909.8</v>
      </c>
      <c r="G225" s="25">
        <f t="shared" si="142"/>
        <v>13300</v>
      </c>
      <c r="H225" s="25">
        <f t="shared" si="143"/>
        <v>0</v>
      </c>
      <c r="I225" s="235"/>
      <c r="J225" s="237"/>
      <c r="K225" s="22">
        <v>11441</v>
      </c>
    </row>
    <row r="226" spans="1:11" ht="21" customHeight="1" x14ac:dyDescent="0.3">
      <c r="A226" s="187"/>
      <c r="B226" s="174"/>
      <c r="C226" s="2">
        <v>2019</v>
      </c>
      <c r="D226" s="25">
        <f t="shared" si="141"/>
        <v>18209.8</v>
      </c>
      <c r="E226" s="25">
        <f t="shared" si="142"/>
        <v>0</v>
      </c>
      <c r="F226" s="25">
        <f t="shared" si="142"/>
        <v>4909.8</v>
      </c>
      <c r="G226" s="25">
        <f t="shared" si="142"/>
        <v>13300</v>
      </c>
      <c r="H226" s="25">
        <f t="shared" si="143"/>
        <v>0</v>
      </c>
      <c r="I226" s="235"/>
      <c r="J226" s="237"/>
      <c r="K226" s="22">
        <v>11441</v>
      </c>
    </row>
    <row r="227" spans="1:11" ht="54" customHeight="1" x14ac:dyDescent="0.3">
      <c r="A227" s="188"/>
      <c r="B227" s="175"/>
      <c r="C227" s="8">
        <v>2020</v>
      </c>
      <c r="D227" s="27">
        <f t="shared" si="141"/>
        <v>18209.8</v>
      </c>
      <c r="E227" s="27">
        <f t="shared" si="142"/>
        <v>0</v>
      </c>
      <c r="F227" s="27">
        <f t="shared" si="142"/>
        <v>4909.8</v>
      </c>
      <c r="G227" s="27">
        <f t="shared" si="142"/>
        <v>13300</v>
      </c>
      <c r="H227" s="27">
        <f t="shared" si="143"/>
        <v>0</v>
      </c>
      <c r="I227" s="235"/>
      <c r="J227" s="238"/>
      <c r="K227" s="31">
        <v>11441</v>
      </c>
    </row>
    <row r="228" spans="1:11" ht="21" customHeight="1" x14ac:dyDescent="0.3">
      <c r="A228" s="186" t="s">
        <v>310</v>
      </c>
      <c r="B228" s="173" t="s">
        <v>250</v>
      </c>
      <c r="C228" s="2" t="s">
        <v>66</v>
      </c>
      <c r="D228" s="25">
        <f t="shared" ref="D228:D233" si="144">SUM(E228:H228)</f>
        <v>70938.399999999994</v>
      </c>
      <c r="E228" s="25">
        <f t="shared" ref="E228" si="145">SUM(E229:E233)</f>
        <v>0</v>
      </c>
      <c r="F228" s="25">
        <f t="shared" ref="F228" si="146">SUM(F229:F233)</f>
        <v>17738.400000000001</v>
      </c>
      <c r="G228" s="25">
        <f t="shared" ref="G228" si="147">SUM(G229:G233)</f>
        <v>53200</v>
      </c>
      <c r="H228" s="25">
        <f>SUM(H229:H233)</f>
        <v>0</v>
      </c>
      <c r="I228" s="235" t="s">
        <v>67</v>
      </c>
      <c r="J228" s="2" t="s">
        <v>230</v>
      </c>
      <c r="K228" s="2" t="s">
        <v>230</v>
      </c>
    </row>
    <row r="229" spans="1:11" ht="21" customHeight="1" x14ac:dyDescent="0.3">
      <c r="A229" s="187"/>
      <c r="B229" s="174"/>
      <c r="C229" s="2">
        <v>2016</v>
      </c>
      <c r="D229" s="25">
        <f t="shared" si="144"/>
        <v>0</v>
      </c>
      <c r="E229" s="25">
        <v>0</v>
      </c>
      <c r="F229" s="25">
        <v>0</v>
      </c>
      <c r="G229" s="25">
        <v>0</v>
      </c>
      <c r="H229" s="25">
        <v>0</v>
      </c>
      <c r="I229" s="235"/>
      <c r="J229" s="236" t="s">
        <v>249</v>
      </c>
      <c r="K229" s="22">
        <v>0</v>
      </c>
    </row>
    <row r="230" spans="1:11" ht="21" customHeight="1" x14ac:dyDescent="0.3">
      <c r="A230" s="187"/>
      <c r="B230" s="174"/>
      <c r="C230" s="2">
        <v>2017</v>
      </c>
      <c r="D230" s="25">
        <f t="shared" si="144"/>
        <v>16309</v>
      </c>
      <c r="E230" s="25">
        <v>0</v>
      </c>
      <c r="F230" s="25">
        <v>3009</v>
      </c>
      <c r="G230" s="25">
        <v>13300</v>
      </c>
      <c r="H230" s="25">
        <v>0</v>
      </c>
      <c r="I230" s="235"/>
      <c r="J230" s="237"/>
      <c r="K230" s="22">
        <v>11441</v>
      </c>
    </row>
    <row r="231" spans="1:11" ht="21" customHeight="1" x14ac:dyDescent="0.3">
      <c r="A231" s="187"/>
      <c r="B231" s="174"/>
      <c r="C231" s="2">
        <v>2018</v>
      </c>
      <c r="D231" s="25">
        <f t="shared" si="144"/>
        <v>18209.8</v>
      </c>
      <c r="E231" s="25">
        <v>0</v>
      </c>
      <c r="F231" s="25">
        <v>4909.8</v>
      </c>
      <c r="G231" s="25">
        <v>13300</v>
      </c>
      <c r="H231" s="25">
        <v>0</v>
      </c>
      <c r="I231" s="235"/>
      <c r="J231" s="237"/>
      <c r="K231" s="22">
        <v>11441</v>
      </c>
    </row>
    <row r="232" spans="1:11" ht="21" customHeight="1" x14ac:dyDescent="0.3">
      <c r="A232" s="187"/>
      <c r="B232" s="174"/>
      <c r="C232" s="2">
        <v>2019</v>
      </c>
      <c r="D232" s="25">
        <f t="shared" si="144"/>
        <v>18209.8</v>
      </c>
      <c r="E232" s="25">
        <v>0</v>
      </c>
      <c r="F232" s="25">
        <v>4909.8</v>
      </c>
      <c r="G232" s="25">
        <v>13300</v>
      </c>
      <c r="H232" s="25">
        <v>0</v>
      </c>
      <c r="I232" s="235"/>
      <c r="J232" s="237"/>
      <c r="K232" s="22">
        <v>11441</v>
      </c>
    </row>
    <row r="233" spans="1:11" ht="68.25" customHeight="1" x14ac:dyDescent="0.3">
      <c r="A233" s="188"/>
      <c r="B233" s="175"/>
      <c r="C233" s="8">
        <v>2020</v>
      </c>
      <c r="D233" s="27">
        <f t="shared" si="144"/>
        <v>18209.8</v>
      </c>
      <c r="E233" s="27">
        <v>0</v>
      </c>
      <c r="F233" s="27">
        <v>4909.8</v>
      </c>
      <c r="G233" s="27">
        <v>13300</v>
      </c>
      <c r="H233" s="27">
        <v>0</v>
      </c>
      <c r="I233" s="235"/>
      <c r="J233" s="238"/>
      <c r="K233" s="22">
        <v>11441</v>
      </c>
    </row>
    <row r="234" spans="1:11" ht="30" customHeight="1" x14ac:dyDescent="0.3">
      <c r="A234" s="2">
        <v>12</v>
      </c>
      <c r="B234" s="172" t="s">
        <v>251</v>
      </c>
      <c r="C234" s="172"/>
      <c r="D234" s="172"/>
      <c r="E234" s="172"/>
      <c r="F234" s="172"/>
      <c r="G234" s="172"/>
      <c r="H234" s="172"/>
      <c r="I234" s="172"/>
      <c r="J234" s="172"/>
      <c r="K234" s="172"/>
    </row>
    <row r="235" spans="1:11" ht="21" customHeight="1" x14ac:dyDescent="0.3">
      <c r="A235" s="186" t="s">
        <v>311</v>
      </c>
      <c r="B235" s="171" t="s">
        <v>587</v>
      </c>
      <c r="C235" s="2" t="s">
        <v>66</v>
      </c>
      <c r="D235" s="25">
        <f t="shared" ref="D235:D246" si="148">SUM(E235:H235)</f>
        <v>320</v>
      </c>
      <c r="E235" s="25">
        <f t="shared" ref="E235" si="149">SUM(E236:E240)</f>
        <v>0</v>
      </c>
      <c r="F235" s="25">
        <f t="shared" ref="F235" si="150">SUM(F236:F240)</f>
        <v>0</v>
      </c>
      <c r="G235" s="25">
        <f t="shared" ref="G235" si="151">SUM(G236:G240)</f>
        <v>320</v>
      </c>
      <c r="H235" s="25">
        <f>SUM(H236:H240)</f>
        <v>0</v>
      </c>
      <c r="I235" s="235" t="s">
        <v>67</v>
      </c>
      <c r="J235" s="2" t="s">
        <v>230</v>
      </c>
      <c r="K235" s="2" t="s">
        <v>230</v>
      </c>
    </row>
    <row r="236" spans="1:11" ht="21" customHeight="1" x14ac:dyDescent="0.3">
      <c r="A236" s="187"/>
      <c r="B236" s="162"/>
      <c r="C236" s="2">
        <v>2016</v>
      </c>
      <c r="D236" s="25">
        <f t="shared" si="148"/>
        <v>0</v>
      </c>
      <c r="E236" s="25">
        <f t="shared" ref="E236:G240" si="152">E242</f>
        <v>0</v>
      </c>
      <c r="F236" s="25">
        <f t="shared" si="152"/>
        <v>0</v>
      </c>
      <c r="G236" s="25">
        <f t="shared" si="152"/>
        <v>0</v>
      </c>
      <c r="H236" s="25">
        <f>H242</f>
        <v>0</v>
      </c>
      <c r="I236" s="235"/>
      <c r="J236" s="236" t="s">
        <v>252</v>
      </c>
      <c r="K236" s="22">
        <v>0</v>
      </c>
    </row>
    <row r="237" spans="1:11" ht="21" customHeight="1" x14ac:dyDescent="0.3">
      <c r="A237" s="187"/>
      <c r="B237" s="162"/>
      <c r="C237" s="2">
        <v>2017</v>
      </c>
      <c r="D237" s="25">
        <f t="shared" si="148"/>
        <v>80</v>
      </c>
      <c r="E237" s="25">
        <f t="shared" si="152"/>
        <v>0</v>
      </c>
      <c r="F237" s="25">
        <f t="shared" si="152"/>
        <v>0</v>
      </c>
      <c r="G237" s="25">
        <f t="shared" si="152"/>
        <v>80</v>
      </c>
      <c r="H237" s="25">
        <f t="shared" ref="H237:H240" si="153">H243</f>
        <v>0</v>
      </c>
      <c r="I237" s="235"/>
      <c r="J237" s="237"/>
      <c r="K237" s="22">
        <v>1423</v>
      </c>
    </row>
    <row r="238" spans="1:11" ht="21" customHeight="1" x14ac:dyDescent="0.3">
      <c r="A238" s="187"/>
      <c r="B238" s="162"/>
      <c r="C238" s="2">
        <v>2018</v>
      </c>
      <c r="D238" s="25">
        <f t="shared" si="148"/>
        <v>80</v>
      </c>
      <c r="E238" s="25">
        <f t="shared" si="152"/>
        <v>0</v>
      </c>
      <c r="F238" s="25">
        <f t="shared" si="152"/>
        <v>0</v>
      </c>
      <c r="G238" s="25">
        <f t="shared" si="152"/>
        <v>80</v>
      </c>
      <c r="H238" s="25">
        <f t="shared" si="153"/>
        <v>0</v>
      </c>
      <c r="I238" s="235"/>
      <c r="J238" s="237"/>
      <c r="K238" s="22">
        <v>1423</v>
      </c>
    </row>
    <row r="239" spans="1:11" ht="21" customHeight="1" x14ac:dyDescent="0.3">
      <c r="A239" s="187"/>
      <c r="B239" s="162"/>
      <c r="C239" s="2">
        <v>2019</v>
      </c>
      <c r="D239" s="25">
        <f t="shared" si="148"/>
        <v>80</v>
      </c>
      <c r="E239" s="25">
        <f t="shared" si="152"/>
        <v>0</v>
      </c>
      <c r="F239" s="25">
        <f t="shared" si="152"/>
        <v>0</v>
      </c>
      <c r="G239" s="25">
        <f t="shared" si="152"/>
        <v>80</v>
      </c>
      <c r="H239" s="25">
        <f t="shared" si="153"/>
        <v>0</v>
      </c>
      <c r="I239" s="235"/>
      <c r="J239" s="237"/>
      <c r="K239" s="22">
        <v>1423</v>
      </c>
    </row>
    <row r="240" spans="1:11" ht="21" customHeight="1" x14ac:dyDescent="0.3">
      <c r="A240" s="188"/>
      <c r="B240" s="163"/>
      <c r="C240" s="2">
        <v>2020</v>
      </c>
      <c r="D240" s="27">
        <f t="shared" si="148"/>
        <v>80</v>
      </c>
      <c r="E240" s="25">
        <f t="shared" si="152"/>
        <v>0</v>
      </c>
      <c r="F240" s="25">
        <f t="shared" si="152"/>
        <v>0</v>
      </c>
      <c r="G240" s="25">
        <f t="shared" si="152"/>
        <v>80</v>
      </c>
      <c r="H240" s="25">
        <f t="shared" si="153"/>
        <v>0</v>
      </c>
      <c r="I240" s="235"/>
      <c r="J240" s="238"/>
      <c r="K240" s="22">
        <v>1423</v>
      </c>
    </row>
    <row r="241" spans="1:11" ht="21" customHeight="1" x14ac:dyDescent="0.3">
      <c r="A241" s="186" t="s">
        <v>312</v>
      </c>
      <c r="B241" s="173" t="s">
        <v>253</v>
      </c>
      <c r="C241" s="2" t="s">
        <v>66</v>
      </c>
      <c r="D241" s="25">
        <f t="shared" si="148"/>
        <v>320</v>
      </c>
      <c r="E241" s="25">
        <f t="shared" ref="E241" si="154">SUM(E242:E246)</f>
        <v>0</v>
      </c>
      <c r="F241" s="25">
        <f t="shared" ref="F241" si="155">SUM(F242:F246)</f>
        <v>0</v>
      </c>
      <c r="G241" s="25">
        <f t="shared" ref="G241" si="156">SUM(G242:G246)</f>
        <v>320</v>
      </c>
      <c r="H241" s="25">
        <f>SUM(H242:H246)</f>
        <v>0</v>
      </c>
      <c r="I241" s="235" t="s">
        <v>67</v>
      </c>
      <c r="J241" s="2" t="s">
        <v>230</v>
      </c>
      <c r="K241" s="2" t="s">
        <v>230</v>
      </c>
    </row>
    <row r="242" spans="1:11" ht="21" customHeight="1" x14ac:dyDescent="0.3">
      <c r="A242" s="187"/>
      <c r="B242" s="174"/>
      <c r="C242" s="2">
        <v>2016</v>
      </c>
      <c r="D242" s="25">
        <f t="shared" si="148"/>
        <v>0</v>
      </c>
      <c r="E242" s="25">
        <v>0</v>
      </c>
      <c r="F242" s="25">
        <v>0</v>
      </c>
      <c r="G242" s="25">
        <v>0</v>
      </c>
      <c r="H242" s="25">
        <v>0</v>
      </c>
      <c r="I242" s="235"/>
      <c r="J242" s="236" t="s">
        <v>252</v>
      </c>
      <c r="K242" s="22">
        <v>0</v>
      </c>
    </row>
    <row r="243" spans="1:11" ht="21" customHeight="1" x14ac:dyDescent="0.3">
      <c r="A243" s="187"/>
      <c r="B243" s="174"/>
      <c r="C243" s="2">
        <v>2017</v>
      </c>
      <c r="D243" s="25">
        <f t="shared" si="148"/>
        <v>80</v>
      </c>
      <c r="E243" s="25">
        <v>0</v>
      </c>
      <c r="F243" s="25">
        <v>0</v>
      </c>
      <c r="G243" s="25">
        <v>80</v>
      </c>
      <c r="H243" s="25">
        <v>0</v>
      </c>
      <c r="I243" s="235"/>
      <c r="J243" s="237"/>
      <c r="K243" s="22">
        <v>1423</v>
      </c>
    </row>
    <row r="244" spans="1:11" ht="21" customHeight="1" x14ac:dyDescent="0.3">
      <c r="A244" s="187"/>
      <c r="B244" s="174"/>
      <c r="C244" s="2">
        <v>2018</v>
      </c>
      <c r="D244" s="25">
        <f t="shared" si="148"/>
        <v>80</v>
      </c>
      <c r="E244" s="25">
        <v>0</v>
      </c>
      <c r="F244" s="25">
        <v>0</v>
      </c>
      <c r="G244" s="25">
        <v>80</v>
      </c>
      <c r="H244" s="25">
        <v>0</v>
      </c>
      <c r="I244" s="235"/>
      <c r="J244" s="237"/>
      <c r="K244" s="22">
        <v>1423</v>
      </c>
    </row>
    <row r="245" spans="1:11" ht="21" customHeight="1" x14ac:dyDescent="0.3">
      <c r="A245" s="187"/>
      <c r="B245" s="174"/>
      <c r="C245" s="2">
        <v>2019</v>
      </c>
      <c r="D245" s="25">
        <f t="shared" si="148"/>
        <v>80</v>
      </c>
      <c r="E245" s="25">
        <v>0</v>
      </c>
      <c r="F245" s="25">
        <v>0</v>
      </c>
      <c r="G245" s="25">
        <v>80</v>
      </c>
      <c r="H245" s="25">
        <v>0</v>
      </c>
      <c r="I245" s="235"/>
      <c r="J245" s="237"/>
      <c r="K245" s="22">
        <v>1423</v>
      </c>
    </row>
    <row r="246" spans="1:11" ht="21" customHeight="1" x14ac:dyDescent="0.3">
      <c r="A246" s="188"/>
      <c r="B246" s="175"/>
      <c r="C246" s="2">
        <v>2020</v>
      </c>
      <c r="D246" s="25">
        <f t="shared" si="148"/>
        <v>80</v>
      </c>
      <c r="E246" s="25">
        <v>0</v>
      </c>
      <c r="F246" s="25">
        <v>0</v>
      </c>
      <c r="G246" s="25">
        <v>80</v>
      </c>
      <c r="H246" s="25">
        <v>0</v>
      </c>
      <c r="I246" s="235"/>
      <c r="J246" s="238"/>
      <c r="K246" s="22">
        <v>1423</v>
      </c>
    </row>
    <row r="247" spans="1:11" ht="30" customHeight="1" x14ac:dyDescent="0.3">
      <c r="A247" s="2">
        <v>13</v>
      </c>
      <c r="B247" s="242" t="s">
        <v>606</v>
      </c>
      <c r="C247" s="242"/>
      <c r="D247" s="242"/>
      <c r="E247" s="242"/>
      <c r="F247" s="242"/>
      <c r="G247" s="242"/>
      <c r="H247" s="242"/>
      <c r="I247" s="242"/>
      <c r="J247" s="242"/>
      <c r="K247" s="242"/>
    </row>
    <row r="248" spans="1:11" ht="21" customHeight="1" x14ac:dyDescent="0.3">
      <c r="A248" s="186" t="s">
        <v>313</v>
      </c>
      <c r="B248" s="193" t="s">
        <v>588</v>
      </c>
      <c r="C248" s="2" t="s">
        <v>66</v>
      </c>
      <c r="D248" s="25">
        <f t="shared" ref="D248:D265" si="157">SUM(E248:H248)</f>
        <v>3442.6</v>
      </c>
      <c r="E248" s="25">
        <f t="shared" ref="E248" si="158">SUM(E249:E253)</f>
        <v>0</v>
      </c>
      <c r="F248" s="25">
        <f t="shared" ref="F248" si="159">SUM(F249:F253)</f>
        <v>2787.6</v>
      </c>
      <c r="G248" s="25">
        <f t="shared" ref="G248" si="160">SUM(G249:G253)</f>
        <v>655</v>
      </c>
      <c r="H248" s="25">
        <f>SUM(H249:H253)</f>
        <v>0</v>
      </c>
      <c r="I248" s="176" t="s">
        <v>67</v>
      </c>
      <c r="J248" s="2" t="s">
        <v>230</v>
      </c>
      <c r="K248" s="2" t="s">
        <v>230</v>
      </c>
    </row>
    <row r="249" spans="1:11" ht="21" customHeight="1" x14ac:dyDescent="0.3">
      <c r="A249" s="187"/>
      <c r="B249" s="194"/>
      <c r="C249" s="2">
        <v>2016</v>
      </c>
      <c r="D249" s="25">
        <f t="shared" si="157"/>
        <v>0</v>
      </c>
      <c r="E249" s="25">
        <f t="shared" ref="E249:G253" si="161">E255+E261</f>
        <v>0</v>
      </c>
      <c r="F249" s="25">
        <f t="shared" si="161"/>
        <v>0</v>
      </c>
      <c r="G249" s="25">
        <f t="shared" si="161"/>
        <v>0</v>
      </c>
      <c r="H249" s="25">
        <f>H255+H261</f>
        <v>0</v>
      </c>
      <c r="I249" s="177"/>
      <c r="J249" s="243" t="s">
        <v>254</v>
      </c>
      <c r="K249" s="22">
        <v>0</v>
      </c>
    </row>
    <row r="250" spans="1:11" ht="21" customHeight="1" x14ac:dyDescent="0.3">
      <c r="A250" s="187"/>
      <c r="B250" s="194"/>
      <c r="C250" s="2">
        <v>2017</v>
      </c>
      <c r="D250" s="25">
        <f t="shared" si="157"/>
        <v>767.80000000000007</v>
      </c>
      <c r="E250" s="25">
        <f t="shared" si="161"/>
        <v>0</v>
      </c>
      <c r="F250" s="25">
        <f t="shared" si="161"/>
        <v>565.20000000000005</v>
      </c>
      <c r="G250" s="25">
        <f t="shared" si="161"/>
        <v>202.6</v>
      </c>
      <c r="H250" s="25">
        <f t="shared" ref="H250:H253" si="162">H256+H262</f>
        <v>0</v>
      </c>
      <c r="I250" s="177"/>
      <c r="J250" s="243"/>
      <c r="K250" s="22">
        <v>88</v>
      </c>
    </row>
    <row r="251" spans="1:11" ht="21" customHeight="1" x14ac:dyDescent="0.3">
      <c r="A251" s="187"/>
      <c r="B251" s="194"/>
      <c r="C251" s="2">
        <v>2018</v>
      </c>
      <c r="D251" s="25">
        <f t="shared" si="157"/>
        <v>891.59999999999991</v>
      </c>
      <c r="E251" s="25">
        <f t="shared" si="161"/>
        <v>0</v>
      </c>
      <c r="F251" s="25">
        <f t="shared" si="161"/>
        <v>740.8</v>
      </c>
      <c r="G251" s="25">
        <f t="shared" si="161"/>
        <v>150.80000000000001</v>
      </c>
      <c r="H251" s="25">
        <f t="shared" si="162"/>
        <v>0</v>
      </c>
      <c r="I251" s="177"/>
      <c r="J251" s="243"/>
      <c r="K251" s="22">
        <v>88</v>
      </c>
    </row>
    <row r="252" spans="1:11" ht="21" customHeight="1" x14ac:dyDescent="0.3">
      <c r="A252" s="187"/>
      <c r="B252" s="194"/>
      <c r="C252" s="2">
        <v>2019</v>
      </c>
      <c r="D252" s="25">
        <f t="shared" si="157"/>
        <v>891.59999999999991</v>
      </c>
      <c r="E252" s="25">
        <f t="shared" si="161"/>
        <v>0</v>
      </c>
      <c r="F252" s="25">
        <f t="shared" si="161"/>
        <v>740.8</v>
      </c>
      <c r="G252" s="25">
        <f t="shared" si="161"/>
        <v>150.80000000000001</v>
      </c>
      <c r="H252" s="25">
        <f t="shared" si="162"/>
        <v>0</v>
      </c>
      <c r="I252" s="177"/>
      <c r="J252" s="243"/>
      <c r="K252" s="22">
        <v>88</v>
      </c>
    </row>
    <row r="253" spans="1:11" ht="21" customHeight="1" x14ac:dyDescent="0.3">
      <c r="A253" s="188"/>
      <c r="B253" s="195"/>
      <c r="C253" s="2">
        <v>2020</v>
      </c>
      <c r="D253" s="25">
        <f t="shared" si="157"/>
        <v>891.59999999999991</v>
      </c>
      <c r="E253" s="25">
        <f t="shared" si="161"/>
        <v>0</v>
      </c>
      <c r="F253" s="25">
        <f t="shared" si="161"/>
        <v>740.8</v>
      </c>
      <c r="G253" s="25">
        <f t="shared" si="161"/>
        <v>150.80000000000001</v>
      </c>
      <c r="H253" s="25">
        <f t="shared" si="162"/>
        <v>0</v>
      </c>
      <c r="I253" s="178"/>
      <c r="J253" s="243"/>
      <c r="K253" s="22">
        <v>88</v>
      </c>
    </row>
    <row r="254" spans="1:11" ht="21" customHeight="1" x14ac:dyDescent="0.3">
      <c r="A254" s="186" t="s">
        <v>314</v>
      </c>
      <c r="B254" s="193" t="s">
        <v>255</v>
      </c>
      <c r="C254" s="2" t="s">
        <v>66</v>
      </c>
      <c r="D254" s="25">
        <f t="shared" si="157"/>
        <v>2787.6</v>
      </c>
      <c r="E254" s="25">
        <f t="shared" ref="E254" si="163">SUM(E255:E259)</f>
        <v>0</v>
      </c>
      <c r="F254" s="25">
        <f t="shared" ref="F254" si="164">SUM(F255:F259)</f>
        <v>2787.6</v>
      </c>
      <c r="G254" s="25">
        <f t="shared" ref="G254" si="165">SUM(G255:G259)</f>
        <v>0</v>
      </c>
      <c r="H254" s="25">
        <f>SUM(H255:H259)</f>
        <v>0</v>
      </c>
      <c r="I254" s="235" t="s">
        <v>67</v>
      </c>
      <c r="J254" s="2" t="s">
        <v>230</v>
      </c>
      <c r="K254" s="2" t="s">
        <v>230</v>
      </c>
    </row>
    <row r="255" spans="1:11" ht="21" customHeight="1" x14ac:dyDescent="0.3">
      <c r="A255" s="187"/>
      <c r="B255" s="194"/>
      <c r="C255" s="2">
        <v>2016</v>
      </c>
      <c r="D255" s="25">
        <f t="shared" si="157"/>
        <v>0</v>
      </c>
      <c r="E255" s="25">
        <v>0</v>
      </c>
      <c r="F255" s="25">
        <v>0</v>
      </c>
      <c r="G255" s="25">
        <v>0</v>
      </c>
      <c r="H255" s="25">
        <v>0</v>
      </c>
      <c r="I255" s="235"/>
      <c r="J255" s="236" t="s">
        <v>256</v>
      </c>
      <c r="K255" s="22">
        <v>0</v>
      </c>
    </row>
    <row r="256" spans="1:11" ht="21" customHeight="1" x14ac:dyDescent="0.3">
      <c r="A256" s="187"/>
      <c r="B256" s="194"/>
      <c r="C256" s="2">
        <v>2017</v>
      </c>
      <c r="D256" s="25">
        <f t="shared" si="157"/>
        <v>565.20000000000005</v>
      </c>
      <c r="E256" s="25">
        <v>0</v>
      </c>
      <c r="F256" s="25">
        <v>565.20000000000005</v>
      </c>
      <c r="G256" s="25">
        <v>0</v>
      </c>
      <c r="H256" s="25">
        <v>0</v>
      </c>
      <c r="I256" s="235"/>
      <c r="J256" s="237"/>
      <c r="K256" s="22">
        <v>65</v>
      </c>
    </row>
    <row r="257" spans="1:14" ht="21" customHeight="1" x14ac:dyDescent="0.3">
      <c r="A257" s="187"/>
      <c r="B257" s="194"/>
      <c r="C257" s="2">
        <v>2018</v>
      </c>
      <c r="D257" s="25">
        <f t="shared" si="157"/>
        <v>740.8</v>
      </c>
      <c r="E257" s="25">
        <v>0</v>
      </c>
      <c r="F257" s="59">
        <v>740.8</v>
      </c>
      <c r="G257" s="25">
        <v>0</v>
      </c>
      <c r="H257" s="25">
        <v>0</v>
      </c>
      <c r="I257" s="235"/>
      <c r="J257" s="237"/>
      <c r="K257" s="22">
        <v>65</v>
      </c>
      <c r="N257" s="53"/>
    </row>
    <row r="258" spans="1:14" ht="21" customHeight="1" x14ac:dyDescent="0.3">
      <c r="A258" s="187"/>
      <c r="B258" s="194"/>
      <c r="C258" s="2">
        <v>2019</v>
      </c>
      <c r="D258" s="25">
        <f t="shared" si="157"/>
        <v>740.8</v>
      </c>
      <c r="E258" s="25">
        <v>0</v>
      </c>
      <c r="F258" s="59">
        <v>740.8</v>
      </c>
      <c r="G258" s="25">
        <v>0</v>
      </c>
      <c r="H258" s="25">
        <v>0</v>
      </c>
      <c r="I258" s="235"/>
      <c r="J258" s="237"/>
      <c r="K258" s="22">
        <v>65</v>
      </c>
    </row>
    <row r="259" spans="1:14" ht="63" customHeight="1" x14ac:dyDescent="0.3">
      <c r="A259" s="188"/>
      <c r="B259" s="195"/>
      <c r="C259" s="8">
        <v>2020</v>
      </c>
      <c r="D259" s="27">
        <f t="shared" si="157"/>
        <v>740.8</v>
      </c>
      <c r="E259" s="27">
        <v>0</v>
      </c>
      <c r="F259" s="63">
        <v>740.8</v>
      </c>
      <c r="G259" s="27">
        <v>0</v>
      </c>
      <c r="H259" s="27">
        <v>0</v>
      </c>
      <c r="I259" s="235"/>
      <c r="J259" s="238"/>
      <c r="K259" s="31">
        <v>65</v>
      </c>
    </row>
    <row r="260" spans="1:14" ht="21" customHeight="1" x14ac:dyDescent="0.3">
      <c r="A260" s="186" t="s">
        <v>315</v>
      </c>
      <c r="B260" s="193" t="s">
        <v>257</v>
      </c>
      <c r="C260" s="2" t="s">
        <v>66</v>
      </c>
      <c r="D260" s="25">
        <f t="shared" si="157"/>
        <v>655</v>
      </c>
      <c r="E260" s="25">
        <f t="shared" ref="E260" si="166">SUM(E261:E265)</f>
        <v>0</v>
      </c>
      <c r="F260" s="25">
        <f t="shared" ref="F260" si="167">SUM(F261:F265)</f>
        <v>0</v>
      </c>
      <c r="G260" s="25">
        <f t="shared" ref="G260" si="168">SUM(G261:G265)</f>
        <v>655</v>
      </c>
      <c r="H260" s="25">
        <f>SUM(H261:H265)</f>
        <v>0</v>
      </c>
      <c r="I260" s="235" t="s">
        <v>67</v>
      </c>
      <c r="J260" s="2" t="s">
        <v>230</v>
      </c>
      <c r="K260" s="2" t="s">
        <v>246</v>
      </c>
    </row>
    <row r="261" spans="1:14" ht="21" customHeight="1" x14ac:dyDescent="0.3">
      <c r="A261" s="187"/>
      <c r="B261" s="194"/>
      <c r="C261" s="2">
        <v>2016</v>
      </c>
      <c r="D261" s="25">
        <f t="shared" si="157"/>
        <v>0</v>
      </c>
      <c r="E261" s="25">
        <v>0</v>
      </c>
      <c r="F261" s="25">
        <v>0</v>
      </c>
      <c r="G261" s="25">
        <v>0</v>
      </c>
      <c r="H261" s="25">
        <v>0</v>
      </c>
      <c r="I261" s="235"/>
      <c r="J261" s="236" t="s">
        <v>258</v>
      </c>
      <c r="K261" s="22">
        <v>0</v>
      </c>
    </row>
    <row r="262" spans="1:14" ht="21" customHeight="1" x14ac:dyDescent="0.3">
      <c r="A262" s="187"/>
      <c r="B262" s="194"/>
      <c r="C262" s="2">
        <v>2017</v>
      </c>
      <c r="D262" s="25">
        <f t="shared" si="157"/>
        <v>202.6</v>
      </c>
      <c r="E262" s="25">
        <v>0</v>
      </c>
      <c r="F262" s="25">
        <v>0</v>
      </c>
      <c r="G262" s="25">
        <v>202.6</v>
      </c>
      <c r="H262" s="25">
        <v>0</v>
      </c>
      <c r="I262" s="235"/>
      <c r="J262" s="237"/>
      <c r="K262" s="22">
        <v>23</v>
      </c>
    </row>
    <row r="263" spans="1:14" ht="21" customHeight="1" x14ac:dyDescent="0.3">
      <c r="A263" s="187"/>
      <c r="B263" s="194"/>
      <c r="C263" s="2">
        <v>2018</v>
      </c>
      <c r="D263" s="25">
        <f t="shared" si="157"/>
        <v>150.80000000000001</v>
      </c>
      <c r="E263" s="25">
        <v>0</v>
      </c>
      <c r="F263" s="25">
        <v>0</v>
      </c>
      <c r="G263" s="59">
        <v>150.80000000000001</v>
      </c>
      <c r="H263" s="25">
        <v>0</v>
      </c>
      <c r="I263" s="235"/>
      <c r="J263" s="237"/>
      <c r="K263" s="22">
        <v>23</v>
      </c>
      <c r="N263" s="53"/>
    </row>
    <row r="264" spans="1:14" ht="21" customHeight="1" x14ac:dyDescent="0.3">
      <c r="A264" s="187"/>
      <c r="B264" s="194"/>
      <c r="C264" s="2">
        <v>2019</v>
      </c>
      <c r="D264" s="25">
        <f t="shared" si="157"/>
        <v>150.80000000000001</v>
      </c>
      <c r="E264" s="25">
        <v>0</v>
      </c>
      <c r="F264" s="25">
        <v>0</v>
      </c>
      <c r="G264" s="59">
        <v>150.80000000000001</v>
      </c>
      <c r="H264" s="25">
        <v>0</v>
      </c>
      <c r="I264" s="235"/>
      <c r="J264" s="237"/>
      <c r="K264" s="22">
        <v>23</v>
      </c>
    </row>
    <row r="265" spans="1:14" ht="56.25" customHeight="1" x14ac:dyDescent="0.3">
      <c r="A265" s="188"/>
      <c r="B265" s="195"/>
      <c r="C265" s="8">
        <v>2020</v>
      </c>
      <c r="D265" s="27">
        <f t="shared" si="157"/>
        <v>150.80000000000001</v>
      </c>
      <c r="E265" s="27">
        <v>0</v>
      </c>
      <c r="F265" s="27">
        <v>0</v>
      </c>
      <c r="G265" s="27">
        <v>150.80000000000001</v>
      </c>
      <c r="H265" s="27">
        <v>0</v>
      </c>
      <c r="I265" s="235"/>
      <c r="J265" s="238"/>
      <c r="K265" s="31">
        <v>23</v>
      </c>
    </row>
    <row r="266" spans="1:14" ht="30" customHeight="1" x14ac:dyDescent="0.3">
      <c r="A266" s="2">
        <v>14</v>
      </c>
      <c r="B266" s="172" t="s">
        <v>259</v>
      </c>
      <c r="C266" s="172"/>
      <c r="D266" s="172"/>
      <c r="E266" s="172"/>
      <c r="F266" s="172"/>
      <c r="G266" s="172"/>
      <c r="H266" s="172"/>
      <c r="I266" s="172"/>
      <c r="J266" s="172"/>
      <c r="K266" s="172"/>
    </row>
    <row r="267" spans="1:14" ht="21" customHeight="1" x14ac:dyDescent="0.3">
      <c r="A267" s="186" t="s">
        <v>316</v>
      </c>
      <c r="B267" s="193" t="s">
        <v>589</v>
      </c>
      <c r="C267" s="2" t="s">
        <v>66</v>
      </c>
      <c r="D267" s="25">
        <f t="shared" ref="D267:D303" si="169">SUM(E267:H267)</f>
        <v>2104.6</v>
      </c>
      <c r="E267" s="25">
        <f t="shared" ref="E267" si="170">SUM(E268:E272)</f>
        <v>0</v>
      </c>
      <c r="F267" s="25">
        <f t="shared" ref="F267" si="171">SUM(F268:F272)</f>
        <v>1054.5999999999999</v>
      </c>
      <c r="G267" s="25">
        <f t="shared" ref="G267" si="172">SUM(G268:G272)</f>
        <v>1050</v>
      </c>
      <c r="H267" s="25">
        <f>SUM(H268:H272)</f>
        <v>0</v>
      </c>
      <c r="I267" s="235" t="s">
        <v>67</v>
      </c>
      <c r="J267" s="2" t="s">
        <v>230</v>
      </c>
      <c r="K267" s="2" t="s">
        <v>230</v>
      </c>
    </row>
    <row r="268" spans="1:14" ht="21" customHeight="1" x14ac:dyDescent="0.3">
      <c r="A268" s="187"/>
      <c r="B268" s="194"/>
      <c r="C268" s="2">
        <v>2016</v>
      </c>
      <c r="D268" s="25">
        <f t="shared" si="169"/>
        <v>521.9</v>
      </c>
      <c r="E268" s="25">
        <f t="shared" ref="E268:F268" si="173">E274+E280</f>
        <v>0</v>
      </c>
      <c r="F268" s="25">
        <f t="shared" si="173"/>
        <v>521.9</v>
      </c>
      <c r="G268" s="25">
        <f>G274+G280</f>
        <v>0</v>
      </c>
      <c r="H268" s="25">
        <f>H274</f>
        <v>0</v>
      </c>
      <c r="I268" s="235"/>
      <c r="J268" s="236" t="s">
        <v>260</v>
      </c>
      <c r="K268" s="22">
        <v>1</v>
      </c>
    </row>
    <row r="269" spans="1:14" ht="21" customHeight="1" x14ac:dyDescent="0.3">
      <c r="A269" s="187"/>
      <c r="B269" s="194"/>
      <c r="C269" s="2">
        <v>2017</v>
      </c>
      <c r="D269" s="25">
        <f t="shared" si="169"/>
        <v>532.70000000000005</v>
      </c>
      <c r="E269" s="25">
        <f t="shared" ref="E269:G272" si="174">E275+E281</f>
        <v>0</v>
      </c>
      <c r="F269" s="25">
        <f t="shared" si="174"/>
        <v>532.70000000000005</v>
      </c>
      <c r="G269" s="25">
        <f t="shared" si="174"/>
        <v>0</v>
      </c>
      <c r="H269" s="25">
        <f t="shared" ref="H269:H272" si="175">H275</f>
        <v>0</v>
      </c>
      <c r="I269" s="235"/>
      <c r="J269" s="237"/>
      <c r="K269" s="22">
        <v>1</v>
      </c>
    </row>
    <row r="270" spans="1:14" ht="21" customHeight="1" x14ac:dyDescent="0.3">
      <c r="A270" s="187"/>
      <c r="B270" s="194"/>
      <c r="C270" s="2">
        <v>2018</v>
      </c>
      <c r="D270" s="25">
        <f t="shared" si="169"/>
        <v>350</v>
      </c>
      <c r="E270" s="25">
        <f t="shared" si="174"/>
        <v>0</v>
      </c>
      <c r="F270" s="25">
        <f t="shared" si="174"/>
        <v>0</v>
      </c>
      <c r="G270" s="25">
        <f t="shared" si="174"/>
        <v>350</v>
      </c>
      <c r="H270" s="25">
        <f t="shared" si="175"/>
        <v>0</v>
      </c>
      <c r="I270" s="235"/>
      <c r="J270" s="237"/>
      <c r="K270" s="22">
        <v>1</v>
      </c>
    </row>
    <row r="271" spans="1:14" ht="21" customHeight="1" x14ac:dyDescent="0.3">
      <c r="A271" s="187"/>
      <c r="B271" s="194"/>
      <c r="C271" s="2">
        <v>2019</v>
      </c>
      <c r="D271" s="25">
        <f t="shared" si="169"/>
        <v>350</v>
      </c>
      <c r="E271" s="25">
        <f t="shared" si="174"/>
        <v>0</v>
      </c>
      <c r="F271" s="25">
        <f t="shared" si="174"/>
        <v>0</v>
      </c>
      <c r="G271" s="25">
        <f t="shared" si="174"/>
        <v>350</v>
      </c>
      <c r="H271" s="25">
        <f t="shared" si="175"/>
        <v>0</v>
      </c>
      <c r="I271" s="235"/>
      <c r="J271" s="237"/>
      <c r="K271" s="22">
        <v>1</v>
      </c>
    </row>
    <row r="272" spans="1:14" ht="42" customHeight="1" x14ac:dyDescent="0.3">
      <c r="A272" s="188"/>
      <c r="B272" s="195"/>
      <c r="C272" s="8">
        <v>2020</v>
      </c>
      <c r="D272" s="27">
        <f t="shared" si="169"/>
        <v>350</v>
      </c>
      <c r="E272" s="27">
        <f t="shared" si="174"/>
        <v>0</v>
      </c>
      <c r="F272" s="27">
        <f t="shared" si="174"/>
        <v>0</v>
      </c>
      <c r="G272" s="27">
        <f t="shared" si="174"/>
        <v>350</v>
      </c>
      <c r="H272" s="27">
        <f t="shared" si="175"/>
        <v>0</v>
      </c>
      <c r="I272" s="235"/>
      <c r="J272" s="238"/>
      <c r="K272" s="22">
        <v>1</v>
      </c>
    </row>
    <row r="273" spans="1:11" ht="21" customHeight="1" x14ac:dyDescent="0.3">
      <c r="A273" s="186" t="s">
        <v>317</v>
      </c>
      <c r="B273" s="197" t="s">
        <v>261</v>
      </c>
      <c r="C273" s="2" t="s">
        <v>66</v>
      </c>
      <c r="D273" s="25">
        <f t="shared" si="169"/>
        <v>1054.5999999999999</v>
      </c>
      <c r="E273" s="25">
        <f t="shared" ref="E273" si="176">SUM(E274:E278)</f>
        <v>0</v>
      </c>
      <c r="F273" s="25">
        <f t="shared" ref="F273" si="177">SUM(F274:F278)</f>
        <v>1054.5999999999999</v>
      </c>
      <c r="G273" s="25">
        <f t="shared" ref="G273" si="178">SUM(G274:G278)</f>
        <v>0</v>
      </c>
      <c r="H273" s="25">
        <f>SUM(H274:H278)</f>
        <v>0</v>
      </c>
      <c r="I273" s="235" t="s">
        <v>67</v>
      </c>
      <c r="J273" s="2" t="s">
        <v>230</v>
      </c>
      <c r="K273" s="2" t="s">
        <v>230</v>
      </c>
    </row>
    <row r="274" spans="1:11" ht="21" customHeight="1" x14ac:dyDescent="0.3">
      <c r="A274" s="187"/>
      <c r="B274" s="198"/>
      <c r="C274" s="2">
        <v>2016</v>
      </c>
      <c r="D274" s="25">
        <f t="shared" si="169"/>
        <v>521.9</v>
      </c>
      <c r="E274" s="25">
        <v>0</v>
      </c>
      <c r="F274" s="25">
        <v>521.9</v>
      </c>
      <c r="G274" s="25">
        <v>0</v>
      </c>
      <c r="H274" s="25">
        <v>0</v>
      </c>
      <c r="I274" s="235"/>
      <c r="J274" s="236" t="s">
        <v>260</v>
      </c>
      <c r="K274" s="22">
        <v>1</v>
      </c>
    </row>
    <row r="275" spans="1:11" ht="21" customHeight="1" x14ac:dyDescent="0.3">
      <c r="A275" s="187"/>
      <c r="B275" s="198"/>
      <c r="C275" s="2">
        <v>2017</v>
      </c>
      <c r="D275" s="25">
        <f t="shared" si="169"/>
        <v>532.70000000000005</v>
      </c>
      <c r="E275" s="25">
        <v>0</v>
      </c>
      <c r="F275" s="25">
        <v>532.70000000000005</v>
      </c>
      <c r="G275" s="25">
        <v>0</v>
      </c>
      <c r="H275" s="25">
        <v>0</v>
      </c>
      <c r="I275" s="235"/>
      <c r="J275" s="237"/>
      <c r="K275" s="22">
        <v>1</v>
      </c>
    </row>
    <row r="276" spans="1:11" ht="21" customHeight="1" x14ac:dyDescent="0.3">
      <c r="A276" s="187"/>
      <c r="B276" s="198"/>
      <c r="C276" s="2">
        <v>2018</v>
      </c>
      <c r="D276" s="25">
        <f t="shared" si="169"/>
        <v>0</v>
      </c>
      <c r="E276" s="25">
        <v>0</v>
      </c>
      <c r="F276" s="25">
        <v>0</v>
      </c>
      <c r="G276" s="25">
        <v>0</v>
      </c>
      <c r="H276" s="25">
        <v>0</v>
      </c>
      <c r="I276" s="235"/>
      <c r="J276" s="237"/>
      <c r="K276" s="22">
        <v>1</v>
      </c>
    </row>
    <row r="277" spans="1:11" ht="21" customHeight="1" x14ac:dyDescent="0.3">
      <c r="A277" s="187"/>
      <c r="B277" s="198"/>
      <c r="C277" s="2">
        <v>2019</v>
      </c>
      <c r="D277" s="25">
        <f t="shared" si="169"/>
        <v>0</v>
      </c>
      <c r="E277" s="25">
        <v>0</v>
      </c>
      <c r="F277" s="25">
        <v>0</v>
      </c>
      <c r="G277" s="25">
        <v>0</v>
      </c>
      <c r="H277" s="25">
        <v>0</v>
      </c>
      <c r="I277" s="235"/>
      <c r="J277" s="237"/>
      <c r="K277" s="22">
        <v>0</v>
      </c>
    </row>
    <row r="278" spans="1:11" ht="35.25" customHeight="1" x14ac:dyDescent="0.3">
      <c r="A278" s="188"/>
      <c r="B278" s="199"/>
      <c r="C278" s="8">
        <v>2020</v>
      </c>
      <c r="D278" s="27">
        <f t="shared" si="169"/>
        <v>0</v>
      </c>
      <c r="E278" s="27">
        <v>0</v>
      </c>
      <c r="F278" s="27">
        <v>0</v>
      </c>
      <c r="G278" s="27">
        <v>0</v>
      </c>
      <c r="H278" s="27">
        <v>0</v>
      </c>
      <c r="I278" s="235"/>
      <c r="J278" s="238"/>
      <c r="K278" s="22">
        <v>0</v>
      </c>
    </row>
    <row r="279" spans="1:11" x14ac:dyDescent="0.3">
      <c r="A279" s="186" t="s">
        <v>670</v>
      </c>
      <c r="B279" s="197" t="s">
        <v>671</v>
      </c>
      <c r="C279" s="101" t="s">
        <v>66</v>
      </c>
      <c r="D279" s="25">
        <f t="shared" ref="D279:D284" si="179">SUM(E279:H279)</f>
        <v>1050</v>
      </c>
      <c r="E279" s="25">
        <f t="shared" ref="E279:G279" si="180">SUM(E280:E284)</f>
        <v>0</v>
      </c>
      <c r="F279" s="25">
        <f t="shared" si="180"/>
        <v>0</v>
      </c>
      <c r="G279" s="25">
        <f t="shared" si="180"/>
        <v>1050</v>
      </c>
      <c r="H279" s="25">
        <f>SUM(H280:H284)</f>
        <v>0</v>
      </c>
      <c r="I279" s="235" t="s">
        <v>67</v>
      </c>
      <c r="J279" s="101" t="s">
        <v>230</v>
      </c>
      <c r="K279" s="101" t="s">
        <v>230</v>
      </c>
    </row>
    <row r="280" spans="1:11" x14ac:dyDescent="0.3">
      <c r="A280" s="187"/>
      <c r="B280" s="198"/>
      <c r="C280" s="101">
        <v>2016</v>
      </c>
      <c r="D280" s="25">
        <f t="shared" si="179"/>
        <v>0</v>
      </c>
      <c r="E280" s="25">
        <v>0</v>
      </c>
      <c r="F280" s="25">
        <v>0</v>
      </c>
      <c r="G280" s="25">
        <v>0</v>
      </c>
      <c r="H280" s="25">
        <v>0</v>
      </c>
      <c r="I280" s="235"/>
      <c r="J280" s="269" t="s">
        <v>260</v>
      </c>
      <c r="K280" s="105">
        <v>0</v>
      </c>
    </row>
    <row r="281" spans="1:11" x14ac:dyDescent="0.3">
      <c r="A281" s="187"/>
      <c r="B281" s="198"/>
      <c r="C281" s="101">
        <v>2017</v>
      </c>
      <c r="D281" s="25">
        <f t="shared" si="179"/>
        <v>0</v>
      </c>
      <c r="E281" s="25">
        <v>0</v>
      </c>
      <c r="F281" s="25">
        <v>0</v>
      </c>
      <c r="G281" s="25">
        <v>0</v>
      </c>
      <c r="H281" s="25">
        <v>0</v>
      </c>
      <c r="I281" s="235"/>
      <c r="J281" s="270"/>
      <c r="K281" s="105">
        <v>0</v>
      </c>
    </row>
    <row r="282" spans="1:11" x14ac:dyDescent="0.3">
      <c r="A282" s="187"/>
      <c r="B282" s="198"/>
      <c r="C282" s="101">
        <v>2018</v>
      </c>
      <c r="D282" s="25">
        <f t="shared" si="179"/>
        <v>350</v>
      </c>
      <c r="E282" s="25">
        <v>0</v>
      </c>
      <c r="F282" s="25">
        <v>0</v>
      </c>
      <c r="G282" s="25">
        <v>350</v>
      </c>
      <c r="H282" s="25">
        <v>0</v>
      </c>
      <c r="I282" s="235"/>
      <c r="J282" s="270"/>
      <c r="K282" s="105">
        <v>1</v>
      </c>
    </row>
    <row r="283" spans="1:11" x14ac:dyDescent="0.3">
      <c r="A283" s="187"/>
      <c r="B283" s="198"/>
      <c r="C283" s="101">
        <v>2019</v>
      </c>
      <c r="D283" s="25">
        <f t="shared" si="179"/>
        <v>350</v>
      </c>
      <c r="E283" s="25">
        <v>0</v>
      </c>
      <c r="F283" s="25">
        <v>0</v>
      </c>
      <c r="G283" s="25">
        <v>350</v>
      </c>
      <c r="H283" s="25">
        <v>0</v>
      </c>
      <c r="I283" s="235"/>
      <c r="J283" s="270"/>
      <c r="K283" s="105">
        <v>1</v>
      </c>
    </row>
    <row r="284" spans="1:11" ht="30" customHeight="1" x14ac:dyDescent="0.3">
      <c r="A284" s="188"/>
      <c r="B284" s="199"/>
      <c r="C284" s="103">
        <v>2020</v>
      </c>
      <c r="D284" s="27">
        <f t="shared" si="179"/>
        <v>350</v>
      </c>
      <c r="E284" s="27">
        <v>0</v>
      </c>
      <c r="F284" s="27">
        <v>0</v>
      </c>
      <c r="G284" s="27">
        <v>350</v>
      </c>
      <c r="H284" s="27">
        <v>0</v>
      </c>
      <c r="I284" s="235"/>
      <c r="J284" s="271"/>
      <c r="K284" s="105">
        <v>1</v>
      </c>
    </row>
    <row r="285" spans="1:11" x14ac:dyDescent="0.3">
      <c r="A285" s="74">
        <v>15</v>
      </c>
      <c r="B285" s="172" t="s">
        <v>621</v>
      </c>
      <c r="C285" s="172"/>
      <c r="D285" s="172"/>
      <c r="E285" s="172"/>
      <c r="F285" s="172"/>
      <c r="G285" s="172"/>
      <c r="H285" s="172"/>
      <c r="I285" s="172"/>
      <c r="J285" s="172"/>
      <c r="K285" s="172"/>
    </row>
    <row r="286" spans="1:11" x14ac:dyDescent="0.3">
      <c r="A286" s="186" t="s">
        <v>620</v>
      </c>
      <c r="B286" s="193" t="s">
        <v>622</v>
      </c>
      <c r="C286" s="74" t="s">
        <v>66</v>
      </c>
      <c r="D286" s="25">
        <f t="shared" ref="D286:D297" si="181">SUM(E286:H286)</f>
        <v>1350</v>
      </c>
      <c r="E286" s="25">
        <f t="shared" ref="E286:G286" si="182">SUM(E287:E291)</f>
        <v>0</v>
      </c>
      <c r="F286" s="25">
        <f t="shared" si="182"/>
        <v>0</v>
      </c>
      <c r="G286" s="25">
        <f t="shared" si="182"/>
        <v>1350</v>
      </c>
      <c r="H286" s="25">
        <f>SUM(H287:H291)</f>
        <v>0</v>
      </c>
      <c r="I286" s="235" t="s">
        <v>67</v>
      </c>
      <c r="J286" s="74" t="s">
        <v>230</v>
      </c>
      <c r="K286" s="74" t="s">
        <v>230</v>
      </c>
    </row>
    <row r="287" spans="1:11" x14ac:dyDescent="0.3">
      <c r="A287" s="187"/>
      <c r="B287" s="194"/>
      <c r="C287" s="74">
        <v>2016</v>
      </c>
      <c r="D287" s="25">
        <f t="shared" si="181"/>
        <v>0</v>
      </c>
      <c r="E287" s="25">
        <f t="shared" ref="E287:G287" si="183">E293</f>
        <v>0</v>
      </c>
      <c r="F287" s="25">
        <f t="shared" si="183"/>
        <v>0</v>
      </c>
      <c r="G287" s="25">
        <f t="shared" si="183"/>
        <v>0</v>
      </c>
      <c r="H287" s="25">
        <f>H293</f>
        <v>0</v>
      </c>
      <c r="I287" s="235"/>
      <c r="J287" s="236" t="s">
        <v>624</v>
      </c>
      <c r="K287" s="76">
        <v>0</v>
      </c>
    </row>
    <row r="288" spans="1:11" x14ac:dyDescent="0.3">
      <c r="A288" s="187"/>
      <c r="B288" s="194"/>
      <c r="C288" s="74">
        <v>2017</v>
      </c>
      <c r="D288" s="25">
        <f t="shared" si="181"/>
        <v>1350</v>
      </c>
      <c r="E288" s="25">
        <f t="shared" ref="E288:H291" si="184">E294</f>
        <v>0</v>
      </c>
      <c r="F288" s="25">
        <f t="shared" si="184"/>
        <v>0</v>
      </c>
      <c r="G288" s="25">
        <f>G294</f>
        <v>1350</v>
      </c>
      <c r="H288" s="25">
        <f t="shared" si="184"/>
        <v>0</v>
      </c>
      <c r="I288" s="235"/>
      <c r="J288" s="237"/>
      <c r="K288" s="76">
        <v>1</v>
      </c>
    </row>
    <row r="289" spans="1:11" x14ac:dyDescent="0.3">
      <c r="A289" s="187"/>
      <c r="B289" s="194"/>
      <c r="C289" s="74">
        <v>2018</v>
      </c>
      <c r="D289" s="25">
        <f t="shared" si="181"/>
        <v>0</v>
      </c>
      <c r="E289" s="25">
        <f t="shared" ref="E289:G289" si="185">E295</f>
        <v>0</v>
      </c>
      <c r="F289" s="25">
        <f t="shared" si="185"/>
        <v>0</v>
      </c>
      <c r="G289" s="25">
        <f t="shared" si="185"/>
        <v>0</v>
      </c>
      <c r="H289" s="25">
        <f t="shared" si="184"/>
        <v>0</v>
      </c>
      <c r="I289" s="235"/>
      <c r="J289" s="237"/>
      <c r="K289" s="76">
        <v>0</v>
      </c>
    </row>
    <row r="290" spans="1:11" x14ac:dyDescent="0.3">
      <c r="A290" s="187"/>
      <c r="B290" s="194"/>
      <c r="C290" s="74">
        <v>2019</v>
      </c>
      <c r="D290" s="25">
        <f t="shared" si="181"/>
        <v>0</v>
      </c>
      <c r="E290" s="25">
        <f t="shared" ref="E290:G290" si="186">E296</f>
        <v>0</v>
      </c>
      <c r="F290" s="25">
        <f t="shared" si="186"/>
        <v>0</v>
      </c>
      <c r="G290" s="25">
        <f t="shared" si="186"/>
        <v>0</v>
      </c>
      <c r="H290" s="25">
        <f t="shared" si="184"/>
        <v>0</v>
      </c>
      <c r="I290" s="235"/>
      <c r="J290" s="237"/>
      <c r="K290" s="76">
        <v>0</v>
      </c>
    </row>
    <row r="291" spans="1:11" x14ac:dyDescent="0.3">
      <c r="A291" s="188"/>
      <c r="B291" s="195"/>
      <c r="C291" s="75">
        <v>2020</v>
      </c>
      <c r="D291" s="27">
        <f t="shared" si="181"/>
        <v>0</v>
      </c>
      <c r="E291" s="27">
        <f t="shared" ref="E291:G291" si="187">E297</f>
        <v>0</v>
      </c>
      <c r="F291" s="27">
        <f t="shared" si="187"/>
        <v>0</v>
      </c>
      <c r="G291" s="27">
        <f t="shared" si="187"/>
        <v>0</v>
      </c>
      <c r="H291" s="27">
        <f t="shared" si="184"/>
        <v>0</v>
      </c>
      <c r="I291" s="235"/>
      <c r="J291" s="238"/>
      <c r="K291" s="76">
        <v>0</v>
      </c>
    </row>
    <row r="292" spans="1:11" x14ac:dyDescent="0.3">
      <c r="A292" s="186" t="s">
        <v>399</v>
      </c>
      <c r="B292" s="193" t="s">
        <v>623</v>
      </c>
      <c r="C292" s="74" t="s">
        <v>66</v>
      </c>
      <c r="D292" s="25">
        <f t="shared" si="181"/>
        <v>1350</v>
      </c>
      <c r="E292" s="25">
        <f t="shared" ref="E292:G292" si="188">SUM(E293:E297)</f>
        <v>0</v>
      </c>
      <c r="F292" s="25">
        <f t="shared" si="188"/>
        <v>0</v>
      </c>
      <c r="G292" s="25">
        <f t="shared" si="188"/>
        <v>1350</v>
      </c>
      <c r="H292" s="25">
        <f>SUM(H293:H297)</f>
        <v>0</v>
      </c>
      <c r="I292" s="235" t="s">
        <v>67</v>
      </c>
      <c r="J292" s="74" t="s">
        <v>230</v>
      </c>
      <c r="K292" s="74" t="s">
        <v>230</v>
      </c>
    </row>
    <row r="293" spans="1:11" ht="16.5" customHeight="1" x14ac:dyDescent="0.3">
      <c r="A293" s="187"/>
      <c r="B293" s="194"/>
      <c r="C293" s="74">
        <v>2016</v>
      </c>
      <c r="D293" s="25">
        <f t="shared" si="181"/>
        <v>0</v>
      </c>
      <c r="E293" s="25">
        <v>0</v>
      </c>
      <c r="F293" s="25">
        <v>0</v>
      </c>
      <c r="G293" s="25">
        <v>0</v>
      </c>
      <c r="H293" s="25">
        <v>0</v>
      </c>
      <c r="I293" s="235"/>
      <c r="J293" s="236" t="s">
        <v>624</v>
      </c>
      <c r="K293" s="76">
        <v>0</v>
      </c>
    </row>
    <row r="294" spans="1:11" x14ac:dyDescent="0.3">
      <c r="A294" s="187"/>
      <c r="B294" s="194"/>
      <c r="C294" s="74">
        <v>2017</v>
      </c>
      <c r="D294" s="25">
        <f t="shared" si="181"/>
        <v>1350</v>
      </c>
      <c r="E294" s="25">
        <v>0</v>
      </c>
      <c r="F294" s="25">
        <v>0</v>
      </c>
      <c r="G294" s="25">
        <v>1350</v>
      </c>
      <c r="H294" s="25">
        <v>0</v>
      </c>
      <c r="I294" s="235"/>
      <c r="J294" s="237"/>
      <c r="K294" s="76">
        <v>1</v>
      </c>
    </row>
    <row r="295" spans="1:11" x14ac:dyDescent="0.3">
      <c r="A295" s="187"/>
      <c r="B295" s="194"/>
      <c r="C295" s="74">
        <v>2018</v>
      </c>
      <c r="D295" s="25">
        <f t="shared" si="181"/>
        <v>0</v>
      </c>
      <c r="E295" s="25">
        <v>0</v>
      </c>
      <c r="F295" s="25">
        <v>0</v>
      </c>
      <c r="G295" s="25">
        <v>0</v>
      </c>
      <c r="H295" s="25">
        <v>0</v>
      </c>
      <c r="I295" s="235"/>
      <c r="J295" s="237"/>
      <c r="K295" s="76">
        <v>0</v>
      </c>
    </row>
    <row r="296" spans="1:11" x14ac:dyDescent="0.3">
      <c r="A296" s="187"/>
      <c r="B296" s="194"/>
      <c r="C296" s="74">
        <v>2019</v>
      </c>
      <c r="D296" s="25">
        <f t="shared" si="181"/>
        <v>0</v>
      </c>
      <c r="E296" s="25">
        <v>0</v>
      </c>
      <c r="F296" s="25">
        <v>0</v>
      </c>
      <c r="G296" s="25">
        <v>0</v>
      </c>
      <c r="H296" s="25">
        <v>0</v>
      </c>
      <c r="I296" s="235"/>
      <c r="J296" s="237"/>
      <c r="K296" s="76">
        <v>0</v>
      </c>
    </row>
    <row r="297" spans="1:11" x14ac:dyDescent="0.3">
      <c r="A297" s="188"/>
      <c r="B297" s="195"/>
      <c r="C297" s="75">
        <v>2020</v>
      </c>
      <c r="D297" s="27">
        <f t="shared" si="181"/>
        <v>0</v>
      </c>
      <c r="E297" s="27">
        <v>0</v>
      </c>
      <c r="F297" s="27">
        <v>0</v>
      </c>
      <c r="G297" s="27">
        <v>0</v>
      </c>
      <c r="H297" s="27">
        <v>0</v>
      </c>
      <c r="I297" s="235"/>
      <c r="J297" s="238"/>
      <c r="K297" s="76">
        <v>0</v>
      </c>
    </row>
    <row r="298" spans="1:11" ht="21" customHeight="1" x14ac:dyDescent="0.3">
      <c r="A298" s="234"/>
      <c r="B298" s="172" t="s">
        <v>262</v>
      </c>
      <c r="C298" s="2" t="s">
        <v>66</v>
      </c>
      <c r="D298" s="25">
        <f t="shared" si="169"/>
        <v>5128169.6442</v>
      </c>
      <c r="E298" s="25">
        <f t="shared" ref="E298" si="189">SUM(E299:E303)</f>
        <v>0</v>
      </c>
      <c r="F298" s="25">
        <f t="shared" ref="F298" si="190">SUM(F299:F303)</f>
        <v>3964991.1836000001</v>
      </c>
      <c r="G298" s="25">
        <f t="shared" ref="G298" si="191">SUM(G299:G303)</f>
        <v>1163178.4605999999</v>
      </c>
      <c r="H298" s="25">
        <f>SUM(H299:H303)</f>
        <v>0</v>
      </c>
      <c r="I298" s="234"/>
      <c r="J298" s="234"/>
      <c r="K298" s="234"/>
    </row>
    <row r="299" spans="1:11" ht="21" customHeight="1" x14ac:dyDescent="0.3">
      <c r="A299" s="234"/>
      <c r="B299" s="172"/>
      <c r="C299" s="2">
        <v>2016</v>
      </c>
      <c r="D299" s="25">
        <f t="shared" si="169"/>
        <v>1024773.62</v>
      </c>
      <c r="E299" s="25">
        <f t="shared" ref="E299:F303" si="192">E15+E22+E29+E36+E43+E62+E81+E160+E191+E204+E223+E236+E249+E268+E287</f>
        <v>0</v>
      </c>
      <c r="F299" s="25">
        <f t="shared" si="192"/>
        <v>813940.12</v>
      </c>
      <c r="G299" s="25">
        <f t="shared" ref="G299:H303" si="193">G15+G22+G29+G36+G43+G49+G62+G81+G160+G191+G204+G223+G236+G249+G268+G287</f>
        <v>210833.5</v>
      </c>
      <c r="H299" s="25">
        <f t="shared" si="193"/>
        <v>0</v>
      </c>
      <c r="I299" s="234"/>
      <c r="J299" s="234"/>
      <c r="K299" s="234"/>
    </row>
    <row r="300" spans="1:11" ht="21" customHeight="1" x14ac:dyDescent="0.3">
      <c r="A300" s="234"/>
      <c r="B300" s="172"/>
      <c r="C300" s="2">
        <v>2017</v>
      </c>
      <c r="D300" s="25">
        <f t="shared" si="169"/>
        <v>1121059.3241999997</v>
      </c>
      <c r="E300" s="25">
        <f t="shared" si="192"/>
        <v>0</v>
      </c>
      <c r="F300" s="25">
        <f t="shared" si="192"/>
        <v>878417.26359999971</v>
      </c>
      <c r="G300" s="25">
        <f t="shared" si="193"/>
        <v>242642.0606</v>
      </c>
      <c r="H300" s="25">
        <f t="shared" si="193"/>
        <v>0</v>
      </c>
      <c r="I300" s="234"/>
      <c r="J300" s="234"/>
      <c r="K300" s="234"/>
    </row>
    <row r="301" spans="1:11" ht="21" customHeight="1" x14ac:dyDescent="0.3">
      <c r="A301" s="234"/>
      <c r="B301" s="172"/>
      <c r="C301" s="2">
        <v>2018</v>
      </c>
      <c r="D301" s="25">
        <f t="shared" si="169"/>
        <v>1007161.3000000003</v>
      </c>
      <c r="E301" s="25">
        <f t="shared" si="192"/>
        <v>0</v>
      </c>
      <c r="F301" s="25">
        <f t="shared" si="192"/>
        <v>757544.60000000021</v>
      </c>
      <c r="G301" s="25">
        <f t="shared" si="193"/>
        <v>249616.7</v>
      </c>
      <c r="H301" s="25">
        <f t="shared" si="193"/>
        <v>0</v>
      </c>
      <c r="I301" s="234"/>
      <c r="J301" s="234"/>
      <c r="K301" s="234"/>
    </row>
    <row r="302" spans="1:11" ht="21" customHeight="1" x14ac:dyDescent="0.3">
      <c r="A302" s="234"/>
      <c r="B302" s="172"/>
      <c r="C302" s="2">
        <v>2019</v>
      </c>
      <c r="D302" s="25">
        <f t="shared" si="169"/>
        <v>987587.70000000019</v>
      </c>
      <c r="E302" s="25">
        <f t="shared" si="192"/>
        <v>0</v>
      </c>
      <c r="F302" s="25">
        <f t="shared" si="192"/>
        <v>757544.60000000021</v>
      </c>
      <c r="G302" s="25">
        <f t="shared" si="193"/>
        <v>230043.1</v>
      </c>
      <c r="H302" s="25">
        <f t="shared" si="193"/>
        <v>0</v>
      </c>
      <c r="I302" s="234"/>
      <c r="J302" s="234"/>
      <c r="K302" s="234"/>
    </row>
    <row r="303" spans="1:11" ht="21" customHeight="1" x14ac:dyDescent="0.3">
      <c r="A303" s="234"/>
      <c r="B303" s="172"/>
      <c r="C303" s="2">
        <v>2020</v>
      </c>
      <c r="D303" s="25">
        <f t="shared" si="169"/>
        <v>987587.70000000019</v>
      </c>
      <c r="E303" s="25">
        <f t="shared" si="192"/>
        <v>0</v>
      </c>
      <c r="F303" s="25">
        <f t="shared" si="192"/>
        <v>757544.60000000021</v>
      </c>
      <c r="G303" s="25">
        <f t="shared" si="193"/>
        <v>230043.1</v>
      </c>
      <c r="H303" s="25">
        <f t="shared" si="193"/>
        <v>0</v>
      </c>
      <c r="I303" s="234"/>
      <c r="J303" s="234"/>
      <c r="K303" s="234"/>
    </row>
  </sheetData>
  <mergeCells count="208">
    <mergeCell ref="A279:A284"/>
    <mergeCell ref="B279:B284"/>
    <mergeCell ref="I279:I284"/>
    <mergeCell ref="J280:J284"/>
    <mergeCell ref="B48:B53"/>
    <mergeCell ref="I48:I53"/>
    <mergeCell ref="B20:K20"/>
    <mergeCell ref="A21:A26"/>
    <mergeCell ref="B21:B26"/>
    <mergeCell ref="I21:I26"/>
    <mergeCell ref="J22:J26"/>
    <mergeCell ref="B41:K41"/>
    <mergeCell ref="A42:A47"/>
    <mergeCell ref="B42:B47"/>
    <mergeCell ref="I42:I47"/>
    <mergeCell ref="J43:J47"/>
    <mergeCell ref="A28:A33"/>
    <mergeCell ref="B28:B33"/>
    <mergeCell ref="I28:I33"/>
    <mergeCell ref="J29:J33"/>
    <mergeCell ref="B34:K34"/>
    <mergeCell ref="A35:A40"/>
    <mergeCell ref="B35:B40"/>
    <mergeCell ref="J49:J53"/>
    <mergeCell ref="A48:A53"/>
    <mergeCell ref="I35:I40"/>
    <mergeCell ref="J36:J40"/>
    <mergeCell ref="J9:K9"/>
    <mergeCell ref="B12:K12"/>
    <mergeCell ref="B13:K13"/>
    <mergeCell ref="A14:A19"/>
    <mergeCell ref="B14:B19"/>
    <mergeCell ref="I14:I19"/>
    <mergeCell ref="J15:J19"/>
    <mergeCell ref="A9:A10"/>
    <mergeCell ref="B9:B10"/>
    <mergeCell ref="C9:C10"/>
    <mergeCell ref="D9:D10"/>
    <mergeCell ref="E9:H9"/>
    <mergeCell ref="I9:I10"/>
    <mergeCell ref="B27:K27"/>
    <mergeCell ref="A54:A59"/>
    <mergeCell ref="B54:B59"/>
    <mergeCell ref="I54:I59"/>
    <mergeCell ref="B79:K79"/>
    <mergeCell ref="A67:A72"/>
    <mergeCell ref="B67:B72"/>
    <mergeCell ref="I67:I72"/>
    <mergeCell ref="J68:J72"/>
    <mergeCell ref="A73:A78"/>
    <mergeCell ref="B73:B78"/>
    <mergeCell ref="I73:I78"/>
    <mergeCell ref="J74:J78"/>
    <mergeCell ref="B60:K60"/>
    <mergeCell ref="A61:A66"/>
    <mergeCell ref="B61:B66"/>
    <mergeCell ref="I61:I66"/>
    <mergeCell ref="J62:J66"/>
    <mergeCell ref="J55:J59"/>
    <mergeCell ref="A80:A85"/>
    <mergeCell ref="B80:B85"/>
    <mergeCell ref="I80:I85"/>
    <mergeCell ref="J81:J85"/>
    <mergeCell ref="I98:I103"/>
    <mergeCell ref="J99:J103"/>
    <mergeCell ref="A104:A109"/>
    <mergeCell ref="B104:B109"/>
    <mergeCell ref="A98:A103"/>
    <mergeCell ref="B98:B103"/>
    <mergeCell ref="A86:A91"/>
    <mergeCell ref="I86:I91"/>
    <mergeCell ref="J87:J91"/>
    <mergeCell ref="A92:A97"/>
    <mergeCell ref="B92:B97"/>
    <mergeCell ref="I92:I97"/>
    <mergeCell ref="J93:J97"/>
    <mergeCell ref="I116:I121"/>
    <mergeCell ref="J117:J121"/>
    <mergeCell ref="A122:A127"/>
    <mergeCell ref="I110:I115"/>
    <mergeCell ref="J111:J115"/>
    <mergeCell ref="A116:A121"/>
    <mergeCell ref="I104:I109"/>
    <mergeCell ref="J105:J109"/>
    <mergeCell ref="A110:A115"/>
    <mergeCell ref="A134:A139"/>
    <mergeCell ref="B134:B139"/>
    <mergeCell ref="I134:I139"/>
    <mergeCell ref="J135:J139"/>
    <mergeCell ref="A140:A145"/>
    <mergeCell ref="B140:B145"/>
    <mergeCell ref="I140:I145"/>
    <mergeCell ref="J141:J145"/>
    <mergeCell ref="I122:I127"/>
    <mergeCell ref="J123:J127"/>
    <mergeCell ref="A128:A133"/>
    <mergeCell ref="I128:I133"/>
    <mergeCell ref="J129:J133"/>
    <mergeCell ref="A165:A170"/>
    <mergeCell ref="B165:B170"/>
    <mergeCell ref="I165:I170"/>
    <mergeCell ref="J166:J170"/>
    <mergeCell ref="A171:A176"/>
    <mergeCell ref="B171:B176"/>
    <mergeCell ref="A146:A151"/>
    <mergeCell ref="I146:I151"/>
    <mergeCell ref="J147:J151"/>
    <mergeCell ref="B158:K158"/>
    <mergeCell ref="A159:A164"/>
    <mergeCell ref="B159:B164"/>
    <mergeCell ref="I159:I164"/>
    <mergeCell ref="J160:J164"/>
    <mergeCell ref="A152:A157"/>
    <mergeCell ref="B152:B157"/>
    <mergeCell ref="I152:I157"/>
    <mergeCell ref="J153:J157"/>
    <mergeCell ref="A183:A188"/>
    <mergeCell ref="I183:I188"/>
    <mergeCell ref="J184:J188"/>
    <mergeCell ref="B189:K189"/>
    <mergeCell ref="A190:A195"/>
    <mergeCell ref="B190:B195"/>
    <mergeCell ref="I190:I195"/>
    <mergeCell ref="J191:J195"/>
    <mergeCell ref="I171:I176"/>
    <mergeCell ref="J172:J176"/>
    <mergeCell ref="A177:A182"/>
    <mergeCell ref="B177:B182"/>
    <mergeCell ref="I177:I182"/>
    <mergeCell ref="J178:J182"/>
    <mergeCell ref="A209:A214"/>
    <mergeCell ref="B209:B214"/>
    <mergeCell ref="I209:I214"/>
    <mergeCell ref="J210:J214"/>
    <mergeCell ref="A215:A220"/>
    <mergeCell ref="I215:I220"/>
    <mergeCell ref="J216:J220"/>
    <mergeCell ref="B215:B220"/>
    <mergeCell ref="A196:A201"/>
    <mergeCell ref="I196:I201"/>
    <mergeCell ref="J197:J201"/>
    <mergeCell ref="B202:K202"/>
    <mergeCell ref="A203:A208"/>
    <mergeCell ref="B203:B208"/>
    <mergeCell ref="I203:I208"/>
    <mergeCell ref="J204:J208"/>
    <mergeCell ref="B196:B201"/>
    <mergeCell ref="B221:K221"/>
    <mergeCell ref="A222:A227"/>
    <mergeCell ref="B222:B227"/>
    <mergeCell ref="I222:I227"/>
    <mergeCell ref="J223:J227"/>
    <mergeCell ref="A228:A233"/>
    <mergeCell ref="B228:B233"/>
    <mergeCell ref="I228:I233"/>
    <mergeCell ref="J229:J233"/>
    <mergeCell ref="B234:K234"/>
    <mergeCell ref="A235:A240"/>
    <mergeCell ref="B235:B240"/>
    <mergeCell ref="I235:I240"/>
    <mergeCell ref="J236:J240"/>
    <mergeCell ref="A241:A246"/>
    <mergeCell ref="B241:B246"/>
    <mergeCell ref="I241:I246"/>
    <mergeCell ref="J242:J246"/>
    <mergeCell ref="J268:J272"/>
    <mergeCell ref="B247:K247"/>
    <mergeCell ref="A248:A253"/>
    <mergeCell ref="B248:B253"/>
    <mergeCell ref="I248:I253"/>
    <mergeCell ref="J249:J253"/>
    <mergeCell ref="A254:A259"/>
    <mergeCell ref="B254:B259"/>
    <mergeCell ref="I254:I259"/>
    <mergeCell ref="J255:J259"/>
    <mergeCell ref="K298:K303"/>
    <mergeCell ref="B86:B91"/>
    <mergeCell ref="B110:B115"/>
    <mergeCell ref="B116:B121"/>
    <mergeCell ref="B122:B127"/>
    <mergeCell ref="B128:B133"/>
    <mergeCell ref="B146:B151"/>
    <mergeCell ref="B183:B188"/>
    <mergeCell ref="A273:A278"/>
    <mergeCell ref="B273:B278"/>
    <mergeCell ref="I273:I278"/>
    <mergeCell ref="J274:J278"/>
    <mergeCell ref="A298:A303"/>
    <mergeCell ref="B298:B303"/>
    <mergeCell ref="I298:I303"/>
    <mergeCell ref="J298:J303"/>
    <mergeCell ref="A260:A265"/>
    <mergeCell ref="B260:B265"/>
    <mergeCell ref="I260:I265"/>
    <mergeCell ref="J261:J265"/>
    <mergeCell ref="B266:K266"/>
    <mergeCell ref="A267:A272"/>
    <mergeCell ref="B267:B272"/>
    <mergeCell ref="I267:I272"/>
    <mergeCell ref="B285:K285"/>
    <mergeCell ref="A286:A291"/>
    <mergeCell ref="B286:B291"/>
    <mergeCell ref="I286:I291"/>
    <mergeCell ref="J287:J291"/>
    <mergeCell ref="A292:A297"/>
    <mergeCell ref="B292:B297"/>
    <mergeCell ref="I292:I297"/>
    <mergeCell ref="J293:J297"/>
  </mergeCells>
  <pageMargins left="0.35433070866141736" right="0.43307086614173229" top="0.43307086614173229" bottom="0.43307086614173229" header="0.31496062992125984" footer="0.31496062992125984"/>
  <pageSetup paperSize="9" scale="69" fitToHeight="7" orientation="portrait" r:id="rId1"/>
  <rowBreaks count="3" manualBreakCount="3">
    <brk id="21" max="10" man="1"/>
    <brk id="71" max="10" man="1"/>
    <brk id="14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64"/>
  <sheetViews>
    <sheetView view="pageBreakPreview" zoomScale="80" zoomScaleNormal="100" zoomScaleSheetLayoutView="80" workbookViewId="0">
      <selection activeCell="J3" sqref="J3"/>
    </sheetView>
  </sheetViews>
  <sheetFormatPr defaultRowHeight="16.5" x14ac:dyDescent="0.3"/>
  <cols>
    <col min="1" max="1" width="20.875" customWidth="1"/>
    <col min="2" max="9" width="11.5" customWidth="1"/>
    <col min="10" max="10" width="12" customWidth="1"/>
    <col min="12" max="12" width="10.875" customWidth="1"/>
  </cols>
  <sheetData>
    <row r="1" spans="1:21" x14ac:dyDescent="0.3">
      <c r="J1" s="46" t="s">
        <v>500</v>
      </c>
    </row>
    <row r="2" spans="1:21" x14ac:dyDescent="0.3">
      <c r="J2" s="46" t="s">
        <v>490</v>
      </c>
    </row>
    <row r="3" spans="1:21" x14ac:dyDescent="0.3">
      <c r="J3" s="46" t="s">
        <v>806</v>
      </c>
    </row>
    <row r="5" spans="1:21" x14ac:dyDescent="0.3">
      <c r="A5" s="201" t="s">
        <v>501</v>
      </c>
      <c r="B5" s="201"/>
      <c r="C5" s="201"/>
      <c r="D5" s="201"/>
      <c r="E5" s="201"/>
      <c r="F5" s="201"/>
      <c r="G5" s="201"/>
      <c r="H5" s="201"/>
      <c r="I5" s="201"/>
      <c r="J5" s="201"/>
    </row>
    <row r="6" spans="1:21" x14ac:dyDescent="0.3">
      <c r="A6" s="201"/>
      <c r="B6" s="201"/>
      <c r="C6" s="201"/>
      <c r="D6" s="201"/>
      <c r="E6" s="201"/>
      <c r="F6" s="201"/>
      <c r="G6" s="201"/>
      <c r="H6" s="201"/>
      <c r="I6" s="201"/>
      <c r="J6" s="201"/>
    </row>
    <row r="8" spans="1:21" ht="51" customHeight="1" x14ac:dyDescent="0.3">
      <c r="A8" s="6" t="s">
        <v>178</v>
      </c>
      <c r="B8" s="152" t="s">
        <v>318</v>
      </c>
      <c r="C8" s="152"/>
      <c r="D8" s="152"/>
      <c r="E8" s="152"/>
      <c r="F8" s="152"/>
      <c r="G8" s="152"/>
      <c r="H8" s="152"/>
      <c r="I8" s="152"/>
      <c r="J8" s="152"/>
    </row>
    <row r="9" spans="1:21" ht="81" customHeight="1" x14ac:dyDescent="0.3">
      <c r="A9" s="6" t="s">
        <v>180</v>
      </c>
      <c r="B9" s="152" t="s">
        <v>5</v>
      </c>
      <c r="C9" s="152"/>
      <c r="D9" s="152"/>
      <c r="E9" s="152"/>
      <c r="F9" s="152"/>
      <c r="G9" s="152"/>
      <c r="H9" s="152"/>
      <c r="I9" s="152"/>
      <c r="J9" s="152"/>
      <c r="L9" s="227"/>
      <c r="M9" s="227"/>
      <c r="N9" s="227"/>
      <c r="O9" s="227"/>
      <c r="P9" s="227"/>
      <c r="Q9" s="227"/>
      <c r="R9" s="227"/>
      <c r="S9" s="227"/>
      <c r="T9" s="227"/>
    </row>
    <row r="10" spans="1:21" ht="51" customHeight="1" x14ac:dyDescent="0.3">
      <c r="A10" s="6" t="s">
        <v>181</v>
      </c>
      <c r="B10" s="152" t="s">
        <v>341</v>
      </c>
      <c r="C10" s="152"/>
      <c r="D10" s="152"/>
      <c r="E10" s="152"/>
      <c r="F10" s="152"/>
      <c r="G10" s="152"/>
      <c r="H10" s="152"/>
      <c r="I10" s="152"/>
      <c r="J10" s="152"/>
      <c r="L10" s="227"/>
      <c r="M10" s="227"/>
      <c r="N10" s="227"/>
      <c r="O10" s="227"/>
      <c r="P10" s="227"/>
      <c r="Q10" s="227"/>
      <c r="R10" s="227"/>
      <c r="S10" s="227"/>
      <c r="T10" s="227"/>
    </row>
    <row r="11" spans="1:21" ht="51" customHeight="1" x14ac:dyDescent="0.3">
      <c r="A11" s="6" t="s">
        <v>182</v>
      </c>
      <c r="B11" s="152" t="s">
        <v>319</v>
      </c>
      <c r="C11" s="152"/>
      <c r="D11" s="152"/>
      <c r="E11" s="152"/>
      <c r="F11" s="152"/>
      <c r="G11" s="152"/>
      <c r="H11" s="152"/>
      <c r="I11" s="152"/>
      <c r="J11" s="152"/>
      <c r="L11" s="227"/>
      <c r="M11" s="227"/>
      <c r="N11" s="227"/>
      <c r="O11" s="227"/>
      <c r="P11" s="227"/>
      <c r="Q11" s="227"/>
      <c r="R11" s="227"/>
      <c r="S11" s="227"/>
      <c r="T11" s="227"/>
    </row>
    <row r="12" spans="1:21" ht="16.5" customHeight="1" x14ac:dyDescent="0.3">
      <c r="A12" s="171" t="s">
        <v>184</v>
      </c>
      <c r="B12" s="153" t="s">
        <v>13</v>
      </c>
      <c r="C12" s="153"/>
      <c r="D12" s="153"/>
      <c r="E12" s="5" t="s">
        <v>14</v>
      </c>
      <c r="F12" s="2" t="s">
        <v>15</v>
      </c>
      <c r="G12" s="2" t="s">
        <v>16</v>
      </c>
      <c r="H12" s="2" t="s">
        <v>17</v>
      </c>
      <c r="I12" s="2" t="s">
        <v>18</v>
      </c>
      <c r="J12" s="2" t="s">
        <v>19</v>
      </c>
    </row>
    <row r="13" spans="1:21" ht="69.75" customHeight="1" x14ac:dyDescent="0.3">
      <c r="A13" s="162"/>
      <c r="B13" s="159" t="s">
        <v>320</v>
      </c>
      <c r="C13" s="160"/>
      <c r="D13" s="161"/>
      <c r="E13" s="5">
        <v>100</v>
      </c>
      <c r="F13" s="2">
        <v>100</v>
      </c>
      <c r="G13" s="2" t="s">
        <v>54</v>
      </c>
      <c r="H13" s="2" t="s">
        <v>54</v>
      </c>
      <c r="I13" s="2" t="s">
        <v>54</v>
      </c>
      <c r="J13" s="2" t="s">
        <v>54</v>
      </c>
      <c r="M13" s="7"/>
      <c r="N13" s="227"/>
      <c r="O13" s="227"/>
      <c r="P13" s="227"/>
    </row>
    <row r="14" spans="1:21" ht="19.5" customHeight="1" x14ac:dyDescent="0.3">
      <c r="A14" s="173" t="s">
        <v>185</v>
      </c>
      <c r="B14" s="221" t="s">
        <v>321</v>
      </c>
      <c r="C14" s="222"/>
      <c r="D14" s="222"/>
      <c r="E14" s="222"/>
      <c r="F14" s="222"/>
      <c r="G14" s="222"/>
      <c r="H14" s="222"/>
      <c r="I14" s="222"/>
      <c r="J14" s="223"/>
      <c r="L14" s="141"/>
      <c r="M14" s="140"/>
      <c r="N14" s="140"/>
      <c r="O14" s="140"/>
      <c r="P14" s="140"/>
      <c r="Q14" s="140"/>
      <c r="R14" s="140"/>
      <c r="S14" s="140"/>
      <c r="T14" s="140"/>
      <c r="U14" s="140"/>
    </row>
    <row r="15" spans="1:21" ht="19.5" customHeight="1" x14ac:dyDescent="0.3">
      <c r="A15" s="174"/>
      <c r="B15" s="224" t="s">
        <v>322</v>
      </c>
      <c r="C15" s="225"/>
      <c r="D15" s="225"/>
      <c r="E15" s="225"/>
      <c r="F15" s="225"/>
      <c r="G15" s="225"/>
      <c r="H15" s="225"/>
      <c r="I15" s="225"/>
      <c r="J15" s="226"/>
      <c r="L15" s="141"/>
      <c r="M15" s="140"/>
      <c r="N15" s="140"/>
      <c r="O15" s="140"/>
      <c r="P15" s="140"/>
      <c r="Q15" s="140"/>
      <c r="R15" s="140"/>
      <c r="S15" s="140"/>
      <c r="T15" s="140"/>
      <c r="U15" s="140"/>
    </row>
    <row r="16" spans="1:21" ht="19.5" customHeight="1" x14ac:dyDescent="0.3">
      <c r="A16" s="174"/>
      <c r="B16" s="224" t="s">
        <v>323</v>
      </c>
      <c r="C16" s="225"/>
      <c r="D16" s="225"/>
      <c r="E16" s="225"/>
      <c r="F16" s="225"/>
      <c r="G16" s="225"/>
      <c r="H16" s="225"/>
      <c r="I16" s="225"/>
      <c r="J16" s="226"/>
      <c r="L16" s="141"/>
      <c r="M16" s="140"/>
      <c r="N16" s="140"/>
      <c r="O16" s="140"/>
      <c r="P16" s="140"/>
      <c r="Q16" s="140"/>
      <c r="R16" s="140"/>
      <c r="S16" s="140"/>
      <c r="T16" s="140"/>
      <c r="U16" s="140"/>
    </row>
    <row r="17" spans="1:21" ht="19.5" customHeight="1" x14ac:dyDescent="0.3">
      <c r="A17" s="174"/>
      <c r="B17" s="224" t="s">
        <v>342</v>
      </c>
      <c r="C17" s="225"/>
      <c r="D17" s="225"/>
      <c r="E17" s="225"/>
      <c r="F17" s="225"/>
      <c r="G17" s="225"/>
      <c r="H17" s="225"/>
      <c r="I17" s="225"/>
      <c r="J17" s="226"/>
      <c r="L17" s="141"/>
      <c r="M17" s="140"/>
      <c r="N17" s="140"/>
      <c r="O17" s="140"/>
      <c r="P17" s="140"/>
      <c r="Q17" s="140"/>
      <c r="R17" s="140"/>
      <c r="S17" s="140"/>
      <c r="T17" s="140"/>
      <c r="U17" s="140"/>
    </row>
    <row r="18" spans="1:21" ht="19.5" customHeight="1" x14ac:dyDescent="0.3">
      <c r="A18" s="174"/>
      <c r="B18" s="224" t="s">
        <v>324</v>
      </c>
      <c r="C18" s="225"/>
      <c r="D18" s="225"/>
      <c r="E18" s="225"/>
      <c r="F18" s="225"/>
      <c r="G18" s="225"/>
      <c r="H18" s="225"/>
      <c r="I18" s="225"/>
      <c r="J18" s="226"/>
      <c r="L18" s="141"/>
      <c r="M18" s="140"/>
      <c r="N18" s="140"/>
      <c r="O18" s="140"/>
      <c r="P18" s="140"/>
      <c r="Q18" s="140"/>
      <c r="R18" s="140"/>
      <c r="S18" s="140"/>
      <c r="T18" s="140"/>
      <c r="U18" s="140"/>
    </row>
    <row r="19" spans="1:21" ht="19.5" customHeight="1" x14ac:dyDescent="0.3">
      <c r="A19" s="174"/>
      <c r="B19" s="224" t="s">
        <v>325</v>
      </c>
      <c r="C19" s="225"/>
      <c r="D19" s="225"/>
      <c r="E19" s="225"/>
      <c r="F19" s="225"/>
      <c r="G19" s="225"/>
      <c r="H19" s="225"/>
      <c r="I19" s="225"/>
      <c r="J19" s="226"/>
      <c r="L19" s="141"/>
      <c r="M19" s="140"/>
      <c r="N19" s="140"/>
      <c r="O19" s="140"/>
      <c r="P19" s="140"/>
      <c r="Q19" s="140"/>
      <c r="R19" s="140"/>
      <c r="S19" s="140"/>
      <c r="T19" s="140"/>
      <c r="U19" s="140"/>
    </row>
    <row r="20" spans="1:21" ht="19.5" customHeight="1" x14ac:dyDescent="0.3">
      <c r="A20" s="174"/>
      <c r="B20" s="224" t="s">
        <v>326</v>
      </c>
      <c r="C20" s="225"/>
      <c r="D20" s="225"/>
      <c r="E20" s="225"/>
      <c r="F20" s="225"/>
      <c r="G20" s="225"/>
      <c r="H20" s="225"/>
      <c r="I20" s="225"/>
      <c r="J20" s="226"/>
      <c r="L20" s="141"/>
      <c r="M20" s="140"/>
      <c r="N20" s="140"/>
      <c r="O20" s="140"/>
      <c r="P20" s="140"/>
      <c r="Q20" s="140"/>
      <c r="R20" s="140"/>
      <c r="S20" s="140"/>
      <c r="T20" s="140"/>
      <c r="U20" s="140"/>
    </row>
    <row r="21" spans="1:21" ht="19.5" customHeight="1" x14ac:dyDescent="0.3">
      <c r="A21" s="174"/>
      <c r="B21" s="224" t="s">
        <v>327</v>
      </c>
      <c r="C21" s="225"/>
      <c r="D21" s="225"/>
      <c r="E21" s="225"/>
      <c r="F21" s="225"/>
      <c r="G21" s="225"/>
      <c r="H21" s="225"/>
      <c r="I21" s="225"/>
      <c r="J21" s="226"/>
      <c r="L21" s="141"/>
      <c r="M21" s="140"/>
      <c r="N21" s="140"/>
      <c r="O21" s="140"/>
      <c r="P21" s="140"/>
      <c r="Q21" s="140"/>
      <c r="R21" s="140"/>
      <c r="S21" s="140"/>
      <c r="T21" s="140"/>
      <c r="U21" s="140"/>
    </row>
    <row r="22" spans="1:21" ht="19.5" customHeight="1" x14ac:dyDescent="0.3">
      <c r="A22" s="174"/>
      <c r="B22" s="224" t="s">
        <v>328</v>
      </c>
      <c r="C22" s="225"/>
      <c r="D22" s="225"/>
      <c r="E22" s="225"/>
      <c r="F22" s="225"/>
      <c r="G22" s="225"/>
      <c r="H22" s="225"/>
      <c r="I22" s="225"/>
      <c r="J22" s="226"/>
      <c r="L22" s="141"/>
      <c r="M22" s="140"/>
      <c r="N22" s="140"/>
      <c r="O22" s="140"/>
      <c r="P22" s="140"/>
      <c r="Q22" s="140"/>
      <c r="R22" s="140"/>
      <c r="S22" s="140"/>
      <c r="T22" s="140"/>
      <c r="U22" s="140"/>
    </row>
    <row r="23" spans="1:21" ht="19.5" customHeight="1" x14ac:dyDescent="0.3">
      <c r="A23" s="174"/>
      <c r="B23" s="224" t="s">
        <v>343</v>
      </c>
      <c r="C23" s="225"/>
      <c r="D23" s="225"/>
      <c r="E23" s="225"/>
      <c r="F23" s="225"/>
      <c r="G23" s="225"/>
      <c r="H23" s="225"/>
      <c r="I23" s="225"/>
      <c r="J23" s="226"/>
      <c r="L23" s="141"/>
      <c r="M23" s="140"/>
      <c r="N23" s="140"/>
      <c r="O23" s="140"/>
      <c r="P23" s="140"/>
      <c r="Q23" s="140"/>
      <c r="R23" s="140"/>
      <c r="S23" s="140"/>
      <c r="T23" s="140"/>
      <c r="U23" s="140"/>
    </row>
    <row r="24" spans="1:21" ht="19.5" customHeight="1" x14ac:dyDescent="0.3">
      <c r="A24" s="174"/>
      <c r="B24" s="224" t="s">
        <v>329</v>
      </c>
      <c r="C24" s="225"/>
      <c r="D24" s="225"/>
      <c r="E24" s="225"/>
      <c r="F24" s="225"/>
      <c r="G24" s="225"/>
      <c r="H24" s="225"/>
      <c r="I24" s="225"/>
      <c r="J24" s="226"/>
      <c r="L24" s="141"/>
      <c r="M24" s="140"/>
      <c r="N24" s="140"/>
      <c r="O24" s="140"/>
      <c r="P24" s="140"/>
      <c r="Q24" s="140"/>
      <c r="R24" s="140"/>
      <c r="S24" s="140"/>
      <c r="T24" s="140"/>
      <c r="U24" s="140"/>
    </row>
    <row r="25" spans="1:21" ht="30.75" customHeight="1" x14ac:dyDescent="0.3">
      <c r="A25" s="174"/>
      <c r="B25" s="224" t="s">
        <v>330</v>
      </c>
      <c r="C25" s="225"/>
      <c r="D25" s="225"/>
      <c r="E25" s="225"/>
      <c r="F25" s="225"/>
      <c r="G25" s="225"/>
      <c r="H25" s="225"/>
      <c r="I25" s="225"/>
      <c r="J25" s="226"/>
      <c r="L25" s="141"/>
      <c r="M25" s="140"/>
      <c r="N25" s="140"/>
      <c r="O25" s="140"/>
      <c r="P25" s="140"/>
      <c r="Q25" s="140"/>
      <c r="R25" s="140"/>
      <c r="S25" s="140"/>
      <c r="T25" s="140"/>
      <c r="U25" s="140"/>
    </row>
    <row r="26" spans="1:21" ht="33" customHeight="1" x14ac:dyDescent="0.3">
      <c r="A26" s="174"/>
      <c r="B26" s="224" t="s">
        <v>607</v>
      </c>
      <c r="C26" s="225"/>
      <c r="D26" s="225"/>
      <c r="E26" s="225"/>
      <c r="F26" s="225"/>
      <c r="G26" s="225"/>
      <c r="H26" s="225"/>
      <c r="I26" s="225"/>
      <c r="J26" s="226"/>
      <c r="L26" s="141"/>
      <c r="M26" s="140"/>
      <c r="N26" s="140"/>
      <c r="O26" s="140"/>
      <c r="P26" s="140"/>
      <c r="Q26" s="140"/>
      <c r="R26" s="140"/>
      <c r="S26" s="140"/>
      <c r="T26" s="140"/>
      <c r="U26" s="140"/>
    </row>
    <row r="27" spans="1:21" ht="30" customHeight="1" x14ac:dyDescent="0.3">
      <c r="A27" s="174"/>
      <c r="B27" s="224" t="s">
        <v>344</v>
      </c>
      <c r="C27" s="225"/>
      <c r="D27" s="225"/>
      <c r="E27" s="225"/>
      <c r="F27" s="225"/>
      <c r="G27" s="225"/>
      <c r="H27" s="225"/>
      <c r="I27" s="225"/>
      <c r="J27" s="226"/>
      <c r="L27" s="141"/>
      <c r="M27" s="140"/>
      <c r="N27" s="140"/>
      <c r="O27" s="140"/>
      <c r="P27" s="140"/>
      <c r="Q27" s="140"/>
      <c r="R27" s="140"/>
      <c r="S27" s="140"/>
      <c r="T27" s="140"/>
      <c r="U27" s="140"/>
    </row>
    <row r="28" spans="1:21" ht="19.5" customHeight="1" x14ac:dyDescent="0.3">
      <c r="A28" s="174"/>
      <c r="B28" s="272" t="s">
        <v>782</v>
      </c>
      <c r="C28" s="273"/>
      <c r="D28" s="273"/>
      <c r="E28" s="273"/>
      <c r="F28" s="273"/>
      <c r="G28" s="273"/>
      <c r="H28" s="273"/>
      <c r="I28" s="273"/>
      <c r="J28" s="274"/>
      <c r="L28" s="141"/>
      <c r="M28" s="140"/>
      <c r="N28" s="140"/>
      <c r="O28" s="140"/>
      <c r="P28" s="140"/>
      <c r="Q28" s="140"/>
      <c r="R28" s="140"/>
      <c r="S28" s="140"/>
      <c r="T28" s="140"/>
      <c r="U28" s="140"/>
    </row>
    <row r="29" spans="1:21" ht="19.5" customHeight="1" x14ac:dyDescent="0.3">
      <c r="A29" s="174"/>
      <c r="B29" s="272" t="s">
        <v>783</v>
      </c>
      <c r="C29" s="273"/>
      <c r="D29" s="273"/>
      <c r="E29" s="273"/>
      <c r="F29" s="273"/>
      <c r="G29" s="273"/>
      <c r="H29" s="273"/>
      <c r="I29" s="273"/>
      <c r="J29" s="274"/>
      <c r="L29" s="141"/>
      <c r="M29" s="140"/>
      <c r="N29" s="140"/>
      <c r="O29" s="140"/>
      <c r="P29" s="140"/>
      <c r="Q29" s="140"/>
      <c r="R29" s="140"/>
      <c r="S29" s="140"/>
      <c r="T29" s="140"/>
      <c r="U29" s="140"/>
    </row>
    <row r="30" spans="1:21" ht="19.5" customHeight="1" x14ac:dyDescent="0.3">
      <c r="A30" s="174"/>
      <c r="B30" s="272" t="s">
        <v>784</v>
      </c>
      <c r="C30" s="273"/>
      <c r="D30" s="273"/>
      <c r="E30" s="273"/>
      <c r="F30" s="273"/>
      <c r="G30" s="273"/>
      <c r="H30" s="273"/>
      <c r="I30" s="273"/>
      <c r="J30" s="274"/>
      <c r="L30" s="141"/>
      <c r="M30" s="140"/>
      <c r="N30" s="140"/>
      <c r="O30" s="140"/>
      <c r="P30" s="140"/>
      <c r="Q30" s="140"/>
      <c r="R30" s="140"/>
      <c r="S30" s="140"/>
      <c r="T30" s="140"/>
      <c r="U30" s="140"/>
    </row>
    <row r="31" spans="1:21" ht="19.5" customHeight="1" x14ac:dyDescent="0.3">
      <c r="A31" s="174"/>
      <c r="B31" s="272" t="s">
        <v>785</v>
      </c>
      <c r="C31" s="273"/>
      <c r="D31" s="273"/>
      <c r="E31" s="273"/>
      <c r="F31" s="273"/>
      <c r="G31" s="273"/>
      <c r="H31" s="273"/>
      <c r="I31" s="273"/>
      <c r="J31" s="274"/>
      <c r="L31" s="141"/>
      <c r="M31" s="140"/>
      <c r="N31" s="140"/>
      <c r="O31" s="140"/>
      <c r="P31" s="140"/>
      <c r="Q31" s="140"/>
      <c r="R31" s="140"/>
      <c r="S31" s="140"/>
      <c r="T31" s="140"/>
      <c r="U31" s="140"/>
    </row>
    <row r="32" spans="1:21" ht="19.5" customHeight="1" x14ac:dyDescent="0.3">
      <c r="A32" s="175"/>
      <c r="B32" s="272" t="s">
        <v>786</v>
      </c>
      <c r="C32" s="273"/>
      <c r="D32" s="273"/>
      <c r="E32" s="273"/>
      <c r="F32" s="273"/>
      <c r="G32" s="273"/>
      <c r="H32" s="273"/>
      <c r="I32" s="273"/>
      <c r="J32" s="274"/>
      <c r="L32" s="141"/>
      <c r="M32" s="140"/>
      <c r="N32" s="140"/>
      <c r="O32" s="140"/>
      <c r="P32" s="140"/>
      <c r="Q32" s="140"/>
      <c r="R32" s="140"/>
      <c r="S32" s="140"/>
      <c r="T32" s="140"/>
      <c r="U32" s="140"/>
    </row>
    <row r="33" spans="1:10" ht="19.5" customHeight="1" x14ac:dyDescent="0.3">
      <c r="A33" s="173" t="s">
        <v>191</v>
      </c>
      <c r="B33" s="154" t="s">
        <v>192</v>
      </c>
      <c r="C33" s="154"/>
      <c r="D33" s="154"/>
      <c r="E33" s="2" t="s">
        <v>14</v>
      </c>
      <c r="F33" s="2" t="s">
        <v>15</v>
      </c>
      <c r="G33" s="2" t="s">
        <v>16</v>
      </c>
      <c r="H33" s="2" t="s">
        <v>17</v>
      </c>
      <c r="I33" s="2" t="s">
        <v>18</v>
      </c>
      <c r="J33" s="2" t="s">
        <v>19</v>
      </c>
    </row>
    <row r="34" spans="1:10" ht="66" customHeight="1" x14ac:dyDescent="0.3">
      <c r="A34" s="174"/>
      <c r="B34" s="159" t="s">
        <v>345</v>
      </c>
      <c r="C34" s="160"/>
      <c r="D34" s="161"/>
      <c r="E34" s="2">
        <v>170</v>
      </c>
      <c r="F34" s="2">
        <v>140</v>
      </c>
      <c r="G34" s="2">
        <v>0</v>
      </c>
      <c r="H34" s="131">
        <v>0</v>
      </c>
      <c r="I34" s="131">
        <v>0</v>
      </c>
      <c r="J34" s="131">
        <v>0</v>
      </c>
    </row>
    <row r="35" spans="1:10" ht="69.75" customHeight="1" x14ac:dyDescent="0.3">
      <c r="A35" s="174"/>
      <c r="B35" s="159" t="s">
        <v>347</v>
      </c>
      <c r="C35" s="160"/>
      <c r="D35" s="161"/>
      <c r="E35" s="2">
        <v>3</v>
      </c>
      <c r="F35" s="2">
        <v>1</v>
      </c>
      <c r="G35" s="131">
        <v>0</v>
      </c>
      <c r="H35" s="131">
        <v>0</v>
      </c>
      <c r="I35" s="131">
        <v>0</v>
      </c>
      <c r="J35" s="131">
        <v>0</v>
      </c>
    </row>
    <row r="36" spans="1:10" ht="80.25" customHeight="1" x14ac:dyDescent="0.3">
      <c r="A36" s="174"/>
      <c r="B36" s="154" t="s">
        <v>348</v>
      </c>
      <c r="C36" s="154"/>
      <c r="D36" s="154"/>
      <c r="E36" s="2">
        <v>20</v>
      </c>
      <c r="F36" s="2">
        <v>18</v>
      </c>
      <c r="G36" s="131">
        <v>0</v>
      </c>
      <c r="H36" s="131">
        <v>0</v>
      </c>
      <c r="I36" s="131">
        <v>0</v>
      </c>
      <c r="J36" s="131">
        <v>0</v>
      </c>
    </row>
    <row r="37" spans="1:10" ht="65.25" customHeight="1" x14ac:dyDescent="0.3">
      <c r="A37" s="174"/>
      <c r="B37" s="154" t="s">
        <v>349</v>
      </c>
      <c r="C37" s="154"/>
      <c r="D37" s="154"/>
      <c r="E37" s="2">
        <v>43</v>
      </c>
      <c r="F37" s="2">
        <v>45</v>
      </c>
      <c r="G37" s="131">
        <v>0</v>
      </c>
      <c r="H37" s="131">
        <v>0</v>
      </c>
      <c r="I37" s="131">
        <v>0</v>
      </c>
      <c r="J37" s="131">
        <v>0</v>
      </c>
    </row>
    <row r="38" spans="1:10" ht="62.25" customHeight="1" x14ac:dyDescent="0.3">
      <c r="A38" s="174"/>
      <c r="B38" s="220" t="s">
        <v>350</v>
      </c>
      <c r="C38" s="220"/>
      <c r="D38" s="220"/>
      <c r="E38" s="2">
        <v>66</v>
      </c>
      <c r="F38" s="2">
        <v>66</v>
      </c>
      <c r="G38" s="131">
        <v>0</v>
      </c>
      <c r="H38" s="131">
        <v>0</v>
      </c>
      <c r="I38" s="131">
        <v>0</v>
      </c>
      <c r="J38" s="131">
        <v>0</v>
      </c>
    </row>
    <row r="39" spans="1:10" ht="85.5" customHeight="1" x14ac:dyDescent="0.3">
      <c r="A39" s="174"/>
      <c r="B39" s="220" t="s">
        <v>351</v>
      </c>
      <c r="C39" s="220"/>
      <c r="D39" s="220"/>
      <c r="E39" s="32" t="s">
        <v>193</v>
      </c>
      <c r="F39" s="32" t="s">
        <v>193</v>
      </c>
      <c r="G39" s="32" t="s">
        <v>352</v>
      </c>
      <c r="H39" s="32" t="s">
        <v>352</v>
      </c>
      <c r="I39" s="32" t="s">
        <v>352</v>
      </c>
      <c r="J39" s="32" t="s">
        <v>352</v>
      </c>
    </row>
    <row r="40" spans="1:10" ht="69.75" customHeight="1" x14ac:dyDescent="0.3">
      <c r="A40" s="174"/>
      <c r="B40" s="220" t="s">
        <v>353</v>
      </c>
      <c r="C40" s="220"/>
      <c r="D40" s="220"/>
      <c r="E40" s="32" t="s">
        <v>193</v>
      </c>
      <c r="F40" s="275">
        <v>145</v>
      </c>
      <c r="G40" s="276"/>
      <c r="H40" s="276"/>
      <c r="I40" s="276"/>
      <c r="J40" s="277"/>
    </row>
    <row r="41" spans="1:10" ht="81.75" customHeight="1" x14ac:dyDescent="0.3">
      <c r="A41" s="174"/>
      <c r="B41" s="154" t="s">
        <v>354</v>
      </c>
      <c r="C41" s="154"/>
      <c r="D41" s="154"/>
      <c r="E41" s="32" t="s">
        <v>193</v>
      </c>
      <c r="F41" s="32">
        <v>1</v>
      </c>
      <c r="G41" s="131">
        <v>0</v>
      </c>
      <c r="H41" s="131">
        <v>0</v>
      </c>
      <c r="I41" s="131">
        <v>0</v>
      </c>
      <c r="J41" s="131">
        <v>0</v>
      </c>
    </row>
    <row r="42" spans="1:10" ht="80.25" customHeight="1" x14ac:dyDescent="0.3">
      <c r="A42" s="174"/>
      <c r="B42" s="154" t="s">
        <v>355</v>
      </c>
      <c r="C42" s="154"/>
      <c r="D42" s="154"/>
      <c r="E42" s="2">
        <v>0</v>
      </c>
      <c r="F42" s="2">
        <v>0</v>
      </c>
      <c r="G42" s="2" t="s">
        <v>356</v>
      </c>
      <c r="H42" s="131">
        <v>0</v>
      </c>
      <c r="I42" s="131">
        <v>0</v>
      </c>
      <c r="J42" s="131">
        <v>0</v>
      </c>
    </row>
    <row r="43" spans="1:10" ht="79.5" customHeight="1" x14ac:dyDescent="0.3">
      <c r="A43" s="174"/>
      <c r="B43" s="173" t="s">
        <v>357</v>
      </c>
      <c r="C43" s="173"/>
      <c r="D43" s="173"/>
      <c r="E43" s="13">
        <v>0</v>
      </c>
      <c r="F43" s="13">
        <v>73</v>
      </c>
      <c r="G43" s="131">
        <v>0</v>
      </c>
      <c r="H43" s="131">
        <v>0</v>
      </c>
      <c r="I43" s="131">
        <v>0</v>
      </c>
      <c r="J43" s="131">
        <v>0</v>
      </c>
    </row>
    <row r="44" spans="1:10" ht="72.75" customHeight="1" x14ac:dyDescent="0.3">
      <c r="A44" s="174"/>
      <c r="B44" s="278" t="s">
        <v>358</v>
      </c>
      <c r="C44" s="279"/>
      <c r="D44" s="280"/>
      <c r="E44" s="32">
        <v>0</v>
      </c>
      <c r="F44" s="32">
        <v>0</v>
      </c>
      <c r="G44" s="32" t="s">
        <v>346</v>
      </c>
      <c r="H44" s="32" t="s">
        <v>346</v>
      </c>
      <c r="I44" s="32" t="s">
        <v>346</v>
      </c>
      <c r="J44" s="32" t="s">
        <v>346</v>
      </c>
    </row>
    <row r="45" spans="1:10" ht="95.25" customHeight="1" x14ac:dyDescent="0.3">
      <c r="A45" s="174"/>
      <c r="B45" s="278" t="s">
        <v>359</v>
      </c>
      <c r="C45" s="279"/>
      <c r="D45" s="280"/>
      <c r="E45" s="32">
        <v>585</v>
      </c>
      <c r="F45" s="32">
        <v>1376</v>
      </c>
      <c r="G45" s="32" t="s">
        <v>776</v>
      </c>
      <c r="H45" s="32" t="s">
        <v>193</v>
      </c>
      <c r="I45" s="32" t="s">
        <v>193</v>
      </c>
      <c r="J45" s="32" t="s">
        <v>193</v>
      </c>
    </row>
    <row r="46" spans="1:10" ht="67.5" customHeight="1" x14ac:dyDescent="0.3">
      <c r="A46" s="174"/>
      <c r="B46" s="278" t="s">
        <v>360</v>
      </c>
      <c r="C46" s="279"/>
      <c r="D46" s="280"/>
      <c r="E46" s="32">
        <v>0</v>
      </c>
      <c r="F46" s="32">
        <v>1</v>
      </c>
      <c r="G46" s="32" t="s">
        <v>197</v>
      </c>
      <c r="H46" s="32" t="s">
        <v>346</v>
      </c>
      <c r="I46" s="32" t="s">
        <v>346</v>
      </c>
      <c r="J46" s="32" t="s">
        <v>346</v>
      </c>
    </row>
    <row r="47" spans="1:10" ht="78.75" customHeight="1" x14ac:dyDescent="0.3">
      <c r="A47" s="174"/>
      <c r="B47" s="278" t="s">
        <v>361</v>
      </c>
      <c r="C47" s="279"/>
      <c r="D47" s="280"/>
      <c r="E47" s="32" t="s">
        <v>193</v>
      </c>
      <c r="F47" s="32">
        <v>0</v>
      </c>
      <c r="G47" s="32" t="s">
        <v>193</v>
      </c>
      <c r="H47" s="32" t="s">
        <v>193</v>
      </c>
      <c r="I47" s="32" t="s">
        <v>193</v>
      </c>
      <c r="J47" s="32" t="s">
        <v>193</v>
      </c>
    </row>
    <row r="48" spans="1:10" ht="67.5" customHeight="1" x14ac:dyDescent="0.3">
      <c r="A48" s="174"/>
      <c r="B48" s="278" t="s">
        <v>642</v>
      </c>
      <c r="C48" s="279"/>
      <c r="D48" s="280"/>
      <c r="E48" s="32" t="s">
        <v>193</v>
      </c>
      <c r="F48" s="32" t="s">
        <v>193</v>
      </c>
      <c r="G48" s="32">
        <v>2</v>
      </c>
      <c r="H48" s="32" t="s">
        <v>193</v>
      </c>
      <c r="I48" s="32" t="s">
        <v>193</v>
      </c>
      <c r="J48" s="32" t="s">
        <v>193</v>
      </c>
    </row>
    <row r="49" spans="1:10" ht="53.25" customHeight="1" x14ac:dyDescent="0.3">
      <c r="A49" s="174"/>
      <c r="B49" s="278" t="s">
        <v>643</v>
      </c>
      <c r="C49" s="279"/>
      <c r="D49" s="280"/>
      <c r="E49" s="32" t="s">
        <v>193</v>
      </c>
      <c r="F49" s="32" t="s">
        <v>193</v>
      </c>
      <c r="G49" s="275" t="s">
        <v>777</v>
      </c>
      <c r="H49" s="277"/>
      <c r="I49" s="32" t="s">
        <v>193</v>
      </c>
      <c r="J49" s="32" t="s">
        <v>193</v>
      </c>
    </row>
    <row r="50" spans="1:10" ht="53.25" customHeight="1" x14ac:dyDescent="0.3">
      <c r="A50" s="174"/>
      <c r="B50" s="278" t="str">
        <f>'Показатели ПП2'!$B$29</f>
        <v>Показатель задачи 17.
Количество созданных новых мест в дошкольных общеобразовательных организациях</v>
      </c>
      <c r="C50" s="279"/>
      <c r="D50" s="280"/>
      <c r="E50" s="32" t="s">
        <v>193</v>
      </c>
      <c r="F50" s="32" t="s">
        <v>193</v>
      </c>
      <c r="G50" s="275" t="s">
        <v>712</v>
      </c>
      <c r="H50" s="277"/>
      <c r="I50" s="32" t="s">
        <v>193</v>
      </c>
      <c r="J50" s="32" t="s">
        <v>193</v>
      </c>
    </row>
    <row r="51" spans="1:10" ht="53.25" customHeight="1" x14ac:dyDescent="0.3">
      <c r="A51" s="174"/>
      <c r="B51" s="278" t="str">
        <f>'Показатели ПП2'!$B$30</f>
        <v>Показатель задачи 18.
Количество образовательных организаций, в которых проведен капитальный ремонт</v>
      </c>
      <c r="C51" s="279"/>
      <c r="D51" s="280"/>
      <c r="E51" s="32" t="s">
        <v>193</v>
      </c>
      <c r="F51" s="32" t="s">
        <v>193</v>
      </c>
      <c r="G51" s="32" t="s">
        <v>193</v>
      </c>
      <c r="H51" s="32" t="s">
        <v>197</v>
      </c>
      <c r="I51" s="32" t="s">
        <v>193</v>
      </c>
      <c r="J51" s="32" t="s">
        <v>193</v>
      </c>
    </row>
    <row r="52" spans="1:10" ht="60.75" customHeight="1" x14ac:dyDescent="0.3">
      <c r="A52" s="175"/>
      <c r="B52" s="278" t="str">
        <f>'Показатели ПП2'!$B$31</f>
        <v>Показатель задачи 19.
Количество инициатив граждан, проживающих в сельской местности, реализованных с грантовой поддержкой</v>
      </c>
      <c r="C52" s="279"/>
      <c r="D52" s="280"/>
      <c r="E52" s="32" t="s">
        <v>193</v>
      </c>
      <c r="F52" s="32" t="s">
        <v>193</v>
      </c>
      <c r="G52" s="32" t="s">
        <v>193</v>
      </c>
      <c r="H52" s="32" t="s">
        <v>197</v>
      </c>
      <c r="I52" s="32" t="s">
        <v>193</v>
      </c>
      <c r="J52" s="32" t="s">
        <v>193</v>
      </c>
    </row>
    <row r="53" spans="1:10" ht="18" customHeight="1" x14ac:dyDescent="0.3">
      <c r="A53" s="171" t="s">
        <v>194</v>
      </c>
      <c r="B53" s="228" t="s">
        <v>362</v>
      </c>
      <c r="C53" s="229"/>
      <c r="D53" s="229"/>
      <c r="E53" s="229"/>
      <c r="F53" s="229"/>
      <c r="G53" s="229"/>
      <c r="H53" s="229"/>
      <c r="I53" s="229"/>
      <c r="J53" s="230"/>
    </row>
    <row r="54" spans="1:10" ht="18.75" customHeight="1" x14ac:dyDescent="0.3">
      <c r="A54" s="162"/>
      <c r="B54" s="167" t="s">
        <v>363</v>
      </c>
      <c r="C54" s="168"/>
      <c r="D54" s="168"/>
      <c r="E54" s="168"/>
      <c r="F54" s="168"/>
      <c r="G54" s="168"/>
      <c r="H54" s="168"/>
      <c r="I54" s="168"/>
      <c r="J54" s="169"/>
    </row>
    <row r="55" spans="1:10" ht="18.75" customHeight="1" x14ac:dyDescent="0.3">
      <c r="A55" s="162"/>
      <c r="B55" s="167" t="s">
        <v>364</v>
      </c>
      <c r="C55" s="168"/>
      <c r="D55" s="168"/>
      <c r="E55" s="168"/>
      <c r="F55" s="168"/>
      <c r="G55" s="168"/>
      <c r="H55" s="168"/>
      <c r="I55" s="168"/>
      <c r="J55" s="169"/>
    </row>
    <row r="56" spans="1:10" ht="18.75" customHeight="1" x14ac:dyDescent="0.3">
      <c r="A56" s="162"/>
      <c r="B56" s="167" t="s">
        <v>365</v>
      </c>
      <c r="C56" s="168"/>
      <c r="D56" s="168"/>
      <c r="E56" s="168"/>
      <c r="F56" s="168"/>
      <c r="G56" s="168"/>
      <c r="H56" s="168"/>
      <c r="I56" s="168"/>
      <c r="J56" s="169"/>
    </row>
    <row r="57" spans="1:10" ht="18.75" customHeight="1" x14ac:dyDescent="0.3">
      <c r="A57" s="163"/>
      <c r="B57" s="156" t="s">
        <v>366</v>
      </c>
      <c r="C57" s="157"/>
      <c r="D57" s="157"/>
      <c r="E57" s="157"/>
      <c r="F57" s="157"/>
      <c r="G57" s="157"/>
      <c r="H57" s="157"/>
      <c r="I57" s="157"/>
      <c r="J57" s="158"/>
    </row>
    <row r="58" spans="1:10" ht="55.5" customHeight="1" x14ac:dyDescent="0.3">
      <c r="A58" s="6" t="s">
        <v>195</v>
      </c>
      <c r="B58" s="154" t="s">
        <v>34</v>
      </c>
      <c r="C58" s="154"/>
      <c r="D58" s="154"/>
      <c r="E58" s="154"/>
      <c r="F58" s="154"/>
      <c r="G58" s="154"/>
      <c r="H58" s="154"/>
      <c r="I58" s="154"/>
      <c r="J58" s="154"/>
    </row>
    <row r="59" spans="1:10" ht="22.5" customHeight="1" x14ac:dyDescent="0.3">
      <c r="A59" s="154" t="s">
        <v>196</v>
      </c>
      <c r="B59" s="153" t="s">
        <v>36</v>
      </c>
      <c r="C59" s="153"/>
      <c r="D59" s="153"/>
      <c r="E59" s="2" t="s">
        <v>37</v>
      </c>
      <c r="F59" s="2" t="s">
        <v>15</v>
      </c>
      <c r="G59" s="2" t="s">
        <v>16</v>
      </c>
      <c r="H59" s="2" t="s">
        <v>38</v>
      </c>
      <c r="I59" s="2" t="s">
        <v>18</v>
      </c>
      <c r="J59" s="2" t="s">
        <v>19</v>
      </c>
    </row>
    <row r="60" spans="1:10" ht="24.75" customHeight="1" x14ac:dyDescent="0.3">
      <c r="A60" s="154"/>
      <c r="B60" s="154" t="s">
        <v>39</v>
      </c>
      <c r="C60" s="154"/>
      <c r="D60" s="154"/>
      <c r="E60" s="25">
        <f>SUM(F60:J60)</f>
        <v>6634.2000000000007</v>
      </c>
      <c r="F60" s="25">
        <f>'РО ПП2'!$E$284</f>
        <v>4709.8</v>
      </c>
      <c r="G60" s="25">
        <f>'РО ПП2'!$E$285</f>
        <v>1924.4</v>
      </c>
      <c r="H60" s="25">
        <f>'РО ПП2'!$E$286</f>
        <v>0</v>
      </c>
      <c r="I60" s="25">
        <f>'РО ПП2'!$E$287</f>
        <v>0</v>
      </c>
      <c r="J60" s="25">
        <f>'РО ПП2'!$E$288</f>
        <v>0</v>
      </c>
    </row>
    <row r="61" spans="1:10" ht="24.75" customHeight="1" x14ac:dyDescent="0.3">
      <c r="A61" s="154"/>
      <c r="B61" s="154" t="s">
        <v>40</v>
      </c>
      <c r="C61" s="154"/>
      <c r="D61" s="154"/>
      <c r="E61" s="25">
        <f t="shared" ref="E61:E64" si="0">SUM(F61:J61)</f>
        <v>500981.6</v>
      </c>
      <c r="F61" s="25">
        <f>'РО ПП2'!$F$284</f>
        <v>53772.9</v>
      </c>
      <c r="G61" s="25">
        <f>'РО ПП2'!$F$285</f>
        <v>276672.3</v>
      </c>
      <c r="H61" s="25">
        <f>'РО ПП2'!$F$286</f>
        <v>132891.79999999999</v>
      </c>
      <c r="I61" s="25">
        <f>'РО ПП2'!$F$287</f>
        <v>26547.1</v>
      </c>
      <c r="J61" s="25">
        <f>'РО ПП2'!$F$288</f>
        <v>11097.5</v>
      </c>
    </row>
    <row r="62" spans="1:10" ht="24.75" customHeight="1" x14ac:dyDescent="0.3">
      <c r="A62" s="154"/>
      <c r="B62" s="154" t="s">
        <v>41</v>
      </c>
      <c r="C62" s="154"/>
      <c r="D62" s="154"/>
      <c r="E62" s="25">
        <f t="shared" si="0"/>
        <v>127616.9</v>
      </c>
      <c r="F62" s="25">
        <f>'РО ПП2'!$G$284</f>
        <v>43140.2</v>
      </c>
      <c r="G62" s="25">
        <f>'РО ПП2'!$G$285</f>
        <v>38143.200000000004</v>
      </c>
      <c r="H62" s="25">
        <f>'РО ПП2'!$G$286</f>
        <v>21768</v>
      </c>
      <c r="I62" s="25">
        <f>'РО ПП2'!$G$287</f>
        <v>11342.3</v>
      </c>
      <c r="J62" s="25">
        <f>'РО ПП2'!$G$288</f>
        <v>13223.2</v>
      </c>
    </row>
    <row r="63" spans="1:10" ht="35.25" customHeight="1" x14ac:dyDescent="0.3">
      <c r="A63" s="154"/>
      <c r="B63" s="154" t="s">
        <v>42</v>
      </c>
      <c r="C63" s="154"/>
      <c r="D63" s="154"/>
      <c r="E63" s="25">
        <f t="shared" si="0"/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</row>
    <row r="64" spans="1:10" ht="24.75" customHeight="1" x14ac:dyDescent="0.3">
      <c r="A64" s="154"/>
      <c r="B64" s="154" t="s">
        <v>43</v>
      </c>
      <c r="C64" s="154"/>
      <c r="D64" s="154"/>
      <c r="E64" s="25">
        <f t="shared" si="0"/>
        <v>635232.70000000007</v>
      </c>
      <c r="F64" s="25">
        <f>SUM(F60:F63)</f>
        <v>101622.9</v>
      </c>
      <c r="G64" s="25">
        <f t="shared" ref="G64:J64" si="1">SUM(G60:G63)</f>
        <v>316739.90000000002</v>
      </c>
      <c r="H64" s="25">
        <f t="shared" si="1"/>
        <v>154659.79999999999</v>
      </c>
      <c r="I64" s="25">
        <f t="shared" si="1"/>
        <v>37889.399999999994</v>
      </c>
      <c r="J64" s="25">
        <f t="shared" si="1"/>
        <v>24320.7</v>
      </c>
    </row>
  </sheetData>
  <mergeCells count="70">
    <mergeCell ref="A12:A13"/>
    <mergeCell ref="B12:D12"/>
    <mergeCell ref="B13:D13"/>
    <mergeCell ref="N13:P13"/>
    <mergeCell ref="B8:J8"/>
    <mergeCell ref="B9:J9"/>
    <mergeCell ref="L9:T9"/>
    <mergeCell ref="B10:J10"/>
    <mergeCell ref="L10:T10"/>
    <mergeCell ref="B11:J11"/>
    <mergeCell ref="L11:T11"/>
    <mergeCell ref="B28:J28"/>
    <mergeCell ref="B27:J27"/>
    <mergeCell ref="B26:J26"/>
    <mergeCell ref="B25:J25"/>
    <mergeCell ref="B24:J24"/>
    <mergeCell ref="B48:D48"/>
    <mergeCell ref="B58:J58"/>
    <mergeCell ref="A59:A64"/>
    <mergeCell ref="B59:D59"/>
    <mergeCell ref="B60:D60"/>
    <mergeCell ref="B61:D61"/>
    <mergeCell ref="B62:D62"/>
    <mergeCell ref="B63:D63"/>
    <mergeCell ref="B64:D64"/>
    <mergeCell ref="A53:A57"/>
    <mergeCell ref="B53:J53"/>
    <mergeCell ref="B54:J54"/>
    <mergeCell ref="B55:J55"/>
    <mergeCell ref="B56:J56"/>
    <mergeCell ref="B57:J57"/>
    <mergeCell ref="A33:A52"/>
    <mergeCell ref="B47:D47"/>
    <mergeCell ref="B46:D46"/>
    <mergeCell ref="B45:D45"/>
    <mergeCell ref="B44:D44"/>
    <mergeCell ref="A5:J6"/>
    <mergeCell ref="B29:J29"/>
    <mergeCell ref="B43:D43"/>
    <mergeCell ref="B37:D37"/>
    <mergeCell ref="B38:D38"/>
    <mergeCell ref="B39:D39"/>
    <mergeCell ref="B40:D40"/>
    <mergeCell ref="B41:D41"/>
    <mergeCell ref="B42:D42"/>
    <mergeCell ref="B33:D33"/>
    <mergeCell ref="B34:D34"/>
    <mergeCell ref="B30:J30"/>
    <mergeCell ref="B50:D50"/>
    <mergeCell ref="B51:D51"/>
    <mergeCell ref="B52:D52"/>
    <mergeCell ref="G50:H50"/>
    <mergeCell ref="G49:H49"/>
    <mergeCell ref="B49:D49"/>
    <mergeCell ref="B31:J31"/>
    <mergeCell ref="B32:J32"/>
    <mergeCell ref="A14:A32"/>
    <mergeCell ref="F40:J40"/>
    <mergeCell ref="B35:D35"/>
    <mergeCell ref="B36:D36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rintOptions horizontalCentered="1"/>
  <pageMargins left="0.17" right="0.17" top="0.43307086614173229" bottom="0.43307086614173229" header="0.31496062992125984" footer="0.31496062992125984"/>
  <pageSetup paperSize="9" scale="7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1"/>
  <sheetViews>
    <sheetView view="pageBreakPreview" zoomScale="90" zoomScaleNormal="100" zoomScaleSheetLayoutView="90" workbookViewId="0">
      <selection activeCell="H3" sqref="H3"/>
    </sheetView>
  </sheetViews>
  <sheetFormatPr defaultRowHeight="16.5" x14ac:dyDescent="0.3"/>
  <cols>
    <col min="1" max="1" width="4.375" customWidth="1"/>
    <col min="2" max="2" width="31.125" customWidth="1"/>
    <col min="3" max="5" width="11.75" customWidth="1"/>
    <col min="6" max="6" width="35" customWidth="1"/>
    <col min="7" max="7" width="13" customWidth="1"/>
    <col min="8" max="8" width="10" customWidth="1"/>
  </cols>
  <sheetData>
    <row r="1" spans="1:8" x14ac:dyDescent="0.3">
      <c r="H1" s="46" t="s">
        <v>578</v>
      </c>
    </row>
    <row r="2" spans="1:8" x14ac:dyDescent="0.3">
      <c r="H2" s="46" t="s">
        <v>490</v>
      </c>
    </row>
    <row r="3" spans="1:8" x14ac:dyDescent="0.3">
      <c r="H3" s="46" t="s">
        <v>806</v>
      </c>
    </row>
    <row r="5" spans="1:8" x14ac:dyDescent="0.3">
      <c r="A5" s="201" t="s">
        <v>579</v>
      </c>
      <c r="B5" s="201"/>
      <c r="C5" s="201"/>
      <c r="D5" s="201"/>
      <c r="E5" s="201"/>
      <c r="F5" s="201"/>
      <c r="G5" s="201"/>
      <c r="H5" s="201"/>
    </row>
    <row r="6" spans="1:8" x14ac:dyDescent="0.3">
      <c r="A6" s="201"/>
      <c r="B6" s="201"/>
      <c r="C6" s="201"/>
      <c r="D6" s="201"/>
      <c r="E6" s="201"/>
      <c r="F6" s="201"/>
      <c r="G6" s="201"/>
      <c r="H6" s="201"/>
    </row>
    <row r="7" spans="1:8" x14ac:dyDescent="0.3">
      <c r="A7" s="201"/>
      <c r="B7" s="201"/>
      <c r="C7" s="201"/>
      <c r="D7" s="201"/>
      <c r="E7" s="201"/>
      <c r="F7" s="201"/>
      <c r="G7" s="201"/>
      <c r="H7" s="201"/>
    </row>
    <row r="9" spans="1:8" ht="51" x14ac:dyDescent="0.3">
      <c r="A9" s="44" t="s">
        <v>488</v>
      </c>
      <c r="B9" s="44" t="s">
        <v>505</v>
      </c>
      <c r="C9" s="44" t="s">
        <v>506</v>
      </c>
      <c r="D9" s="44" t="s">
        <v>507</v>
      </c>
      <c r="E9" s="44" t="s">
        <v>508</v>
      </c>
      <c r="F9" s="44" t="s">
        <v>509</v>
      </c>
      <c r="G9" s="44" t="s">
        <v>510</v>
      </c>
      <c r="H9" s="44" t="s">
        <v>511</v>
      </c>
    </row>
    <row r="10" spans="1:8" x14ac:dyDescent="0.3">
      <c r="A10" s="284" t="s">
        <v>512</v>
      </c>
      <c r="B10" s="285"/>
      <c r="C10" s="285"/>
      <c r="D10" s="285"/>
      <c r="E10" s="285"/>
      <c r="F10" s="285"/>
      <c r="G10" s="285"/>
      <c r="H10" s="286"/>
    </row>
    <row r="11" spans="1:8" ht="112.5" customHeight="1" x14ac:dyDescent="0.3">
      <c r="A11" s="50">
        <v>1</v>
      </c>
      <c r="B11" s="51" t="s">
        <v>543</v>
      </c>
      <c r="C11" s="45" t="s">
        <v>514</v>
      </c>
      <c r="D11" s="45" t="s">
        <v>515</v>
      </c>
      <c r="E11" s="45" t="s">
        <v>516</v>
      </c>
      <c r="F11" s="45" t="s">
        <v>544</v>
      </c>
      <c r="G11" s="45" t="s">
        <v>518</v>
      </c>
      <c r="H11" s="45" t="s">
        <v>67</v>
      </c>
    </row>
    <row r="12" spans="1:8" x14ac:dyDescent="0.3">
      <c r="A12" s="281" t="s">
        <v>519</v>
      </c>
      <c r="B12" s="282"/>
      <c r="C12" s="282"/>
      <c r="D12" s="282"/>
      <c r="E12" s="282"/>
      <c r="F12" s="282"/>
      <c r="G12" s="282"/>
      <c r="H12" s="283"/>
    </row>
    <row r="13" spans="1:8" ht="60.75" customHeight="1" x14ac:dyDescent="0.3">
      <c r="A13" s="50" t="s">
        <v>553</v>
      </c>
      <c r="B13" s="49" t="s">
        <v>552</v>
      </c>
      <c r="C13" s="45" t="s">
        <v>545</v>
      </c>
      <c r="D13" s="45" t="s">
        <v>515</v>
      </c>
      <c r="E13" s="45" t="s">
        <v>522</v>
      </c>
      <c r="F13" s="45" t="s">
        <v>521</v>
      </c>
      <c r="G13" s="45" t="s">
        <v>546</v>
      </c>
      <c r="H13" s="45" t="s">
        <v>67</v>
      </c>
    </row>
    <row r="14" spans="1:8" ht="85.5" customHeight="1" x14ac:dyDescent="0.3">
      <c r="A14" s="50" t="s">
        <v>554</v>
      </c>
      <c r="B14" s="49" t="s">
        <v>555</v>
      </c>
      <c r="C14" s="45" t="s">
        <v>514</v>
      </c>
      <c r="D14" s="45" t="s">
        <v>515</v>
      </c>
      <c r="E14" s="45" t="s">
        <v>522</v>
      </c>
      <c r="F14" s="45" t="s">
        <v>551</v>
      </c>
      <c r="G14" s="45" t="s">
        <v>546</v>
      </c>
      <c r="H14" s="45" t="s">
        <v>67</v>
      </c>
    </row>
    <row r="15" spans="1:8" ht="76.5" customHeight="1" x14ac:dyDescent="0.3">
      <c r="A15" s="50" t="s">
        <v>557</v>
      </c>
      <c r="B15" s="49" t="s">
        <v>556</v>
      </c>
      <c r="C15" s="45" t="s">
        <v>520</v>
      </c>
      <c r="D15" s="45" t="s">
        <v>515</v>
      </c>
      <c r="E15" s="45" t="s">
        <v>522</v>
      </c>
      <c r="F15" s="45" t="s">
        <v>521</v>
      </c>
      <c r="G15" s="45" t="s">
        <v>546</v>
      </c>
      <c r="H15" s="45" t="s">
        <v>67</v>
      </c>
    </row>
    <row r="16" spans="1:8" ht="65.25" customHeight="1" x14ac:dyDescent="0.3">
      <c r="A16" s="50" t="s">
        <v>558</v>
      </c>
      <c r="B16" s="49" t="s">
        <v>612</v>
      </c>
      <c r="C16" s="45" t="s">
        <v>520</v>
      </c>
      <c r="D16" s="45" t="s">
        <v>547</v>
      </c>
      <c r="E16" s="45" t="s">
        <v>522</v>
      </c>
      <c r="F16" s="45" t="s">
        <v>521</v>
      </c>
      <c r="G16" s="45" t="s">
        <v>546</v>
      </c>
      <c r="H16" s="45" t="s">
        <v>67</v>
      </c>
    </row>
    <row r="17" spans="1:8" ht="69" customHeight="1" x14ac:dyDescent="0.3">
      <c r="A17" s="50" t="s">
        <v>560</v>
      </c>
      <c r="B17" s="49" t="s">
        <v>559</v>
      </c>
      <c r="C17" s="45" t="s">
        <v>520</v>
      </c>
      <c r="D17" s="45" t="s">
        <v>515</v>
      </c>
      <c r="E17" s="45" t="s">
        <v>522</v>
      </c>
      <c r="F17" s="45" t="s">
        <v>521</v>
      </c>
      <c r="G17" s="45" t="s">
        <v>546</v>
      </c>
      <c r="H17" s="45" t="s">
        <v>67</v>
      </c>
    </row>
    <row r="18" spans="1:8" ht="91.5" customHeight="1" x14ac:dyDescent="0.3">
      <c r="A18" s="50" t="s">
        <v>561</v>
      </c>
      <c r="B18" s="49" t="s">
        <v>562</v>
      </c>
      <c r="C18" s="45" t="s">
        <v>520</v>
      </c>
      <c r="D18" s="45" t="s">
        <v>515</v>
      </c>
      <c r="E18" s="45" t="s">
        <v>522</v>
      </c>
      <c r="F18" s="45" t="s">
        <v>521</v>
      </c>
      <c r="G18" s="45" t="s">
        <v>546</v>
      </c>
      <c r="H18" s="45" t="s">
        <v>67</v>
      </c>
    </row>
    <row r="19" spans="1:8" ht="87" customHeight="1" x14ac:dyDescent="0.3">
      <c r="A19" s="50" t="s">
        <v>564</v>
      </c>
      <c r="B19" s="49" t="s">
        <v>563</v>
      </c>
      <c r="C19" s="45" t="s">
        <v>545</v>
      </c>
      <c r="D19" s="45" t="s">
        <v>548</v>
      </c>
      <c r="E19" s="45" t="s">
        <v>522</v>
      </c>
      <c r="F19" s="45" t="s">
        <v>521</v>
      </c>
      <c r="G19" s="45" t="s">
        <v>546</v>
      </c>
      <c r="H19" s="45" t="s">
        <v>67</v>
      </c>
    </row>
    <row r="20" spans="1:8" ht="83.25" customHeight="1" x14ac:dyDescent="0.3">
      <c r="A20" s="50" t="s">
        <v>566</v>
      </c>
      <c r="B20" s="49" t="s">
        <v>565</v>
      </c>
      <c r="C20" s="45" t="s">
        <v>520</v>
      </c>
      <c r="D20" s="45" t="s">
        <v>548</v>
      </c>
      <c r="E20" s="45" t="s">
        <v>522</v>
      </c>
      <c r="F20" s="45" t="s">
        <v>521</v>
      </c>
      <c r="G20" s="45" t="s">
        <v>546</v>
      </c>
      <c r="H20" s="45" t="s">
        <v>67</v>
      </c>
    </row>
    <row r="21" spans="1:8" ht="79.5" customHeight="1" x14ac:dyDescent="0.3">
      <c r="A21" s="50" t="s">
        <v>568</v>
      </c>
      <c r="B21" s="49" t="s">
        <v>567</v>
      </c>
      <c r="C21" s="45" t="s">
        <v>520</v>
      </c>
      <c r="D21" s="45" t="s">
        <v>549</v>
      </c>
      <c r="E21" s="45" t="s">
        <v>522</v>
      </c>
      <c r="F21" s="45" t="s">
        <v>521</v>
      </c>
      <c r="G21" s="45" t="s">
        <v>546</v>
      </c>
      <c r="H21" s="45" t="s">
        <v>67</v>
      </c>
    </row>
    <row r="22" spans="1:8" ht="141" customHeight="1" x14ac:dyDescent="0.3">
      <c r="A22" s="50" t="s">
        <v>570</v>
      </c>
      <c r="B22" s="49" t="s">
        <v>569</v>
      </c>
      <c r="C22" s="45" t="s">
        <v>514</v>
      </c>
      <c r="D22" s="45" t="s">
        <v>515</v>
      </c>
      <c r="E22" s="45" t="s">
        <v>522</v>
      </c>
      <c r="F22" s="45" t="s">
        <v>550</v>
      </c>
      <c r="G22" s="45" t="s">
        <v>546</v>
      </c>
      <c r="H22" s="45" t="s">
        <v>67</v>
      </c>
    </row>
    <row r="23" spans="1:8" ht="81" customHeight="1" x14ac:dyDescent="0.3">
      <c r="A23" s="50" t="s">
        <v>571</v>
      </c>
      <c r="B23" s="49" t="s">
        <v>705</v>
      </c>
      <c r="C23" s="45" t="s">
        <v>520</v>
      </c>
      <c r="D23" s="45" t="s">
        <v>515</v>
      </c>
      <c r="E23" s="45" t="s">
        <v>522</v>
      </c>
      <c r="F23" s="45" t="s">
        <v>521</v>
      </c>
      <c r="G23" s="45" t="s">
        <v>546</v>
      </c>
      <c r="H23" s="45" t="s">
        <v>67</v>
      </c>
    </row>
    <row r="24" spans="1:8" ht="98.25" customHeight="1" x14ac:dyDescent="0.3">
      <c r="A24" s="50" t="s">
        <v>573</v>
      </c>
      <c r="B24" s="49" t="s">
        <v>572</v>
      </c>
      <c r="C24" s="45" t="s">
        <v>545</v>
      </c>
      <c r="D24" s="45" t="s">
        <v>515</v>
      </c>
      <c r="E24" s="45" t="s">
        <v>522</v>
      </c>
      <c r="F24" s="45" t="s">
        <v>521</v>
      </c>
      <c r="G24" s="45" t="s">
        <v>546</v>
      </c>
      <c r="H24" s="45" t="s">
        <v>67</v>
      </c>
    </row>
    <row r="25" spans="1:8" ht="66.75" customHeight="1" x14ac:dyDescent="0.3">
      <c r="A25" s="50" t="s">
        <v>574</v>
      </c>
      <c r="B25" s="49" t="s">
        <v>706</v>
      </c>
      <c r="C25" s="45" t="s">
        <v>520</v>
      </c>
      <c r="D25" s="45" t="s">
        <v>515</v>
      </c>
      <c r="E25" s="45" t="s">
        <v>522</v>
      </c>
      <c r="F25" s="45" t="s">
        <v>521</v>
      </c>
      <c r="G25" s="45" t="s">
        <v>546</v>
      </c>
      <c r="H25" s="45" t="s">
        <v>67</v>
      </c>
    </row>
    <row r="26" spans="1:8" ht="76.5" customHeight="1" x14ac:dyDescent="0.3">
      <c r="A26" s="50" t="s">
        <v>575</v>
      </c>
      <c r="B26" s="49" t="s">
        <v>707</v>
      </c>
      <c r="C26" s="45" t="s">
        <v>520</v>
      </c>
      <c r="D26" s="45" t="s">
        <v>515</v>
      </c>
      <c r="E26" s="45" t="s">
        <v>522</v>
      </c>
      <c r="F26" s="45" t="s">
        <v>521</v>
      </c>
      <c r="G26" s="45" t="s">
        <v>546</v>
      </c>
      <c r="H26" s="45" t="s">
        <v>67</v>
      </c>
    </row>
    <row r="27" spans="1:8" ht="71.25" customHeight="1" x14ac:dyDescent="0.3">
      <c r="A27" s="50" t="s">
        <v>576</v>
      </c>
      <c r="B27" s="49" t="s">
        <v>708</v>
      </c>
      <c r="C27" s="45" t="s">
        <v>520</v>
      </c>
      <c r="D27" s="45" t="s">
        <v>515</v>
      </c>
      <c r="E27" s="45" t="s">
        <v>522</v>
      </c>
      <c r="F27" s="45" t="s">
        <v>521</v>
      </c>
      <c r="G27" s="45" t="s">
        <v>546</v>
      </c>
      <c r="H27" s="45" t="s">
        <v>67</v>
      </c>
    </row>
    <row r="28" spans="1:8" ht="59.25" customHeight="1" x14ac:dyDescent="0.3">
      <c r="A28" s="50" t="s">
        <v>577</v>
      </c>
      <c r="B28" s="49" t="s">
        <v>709</v>
      </c>
      <c r="C28" s="45" t="s">
        <v>520</v>
      </c>
      <c r="D28" s="45" t="s">
        <v>515</v>
      </c>
      <c r="E28" s="45" t="s">
        <v>522</v>
      </c>
      <c r="F28" s="45" t="s">
        <v>521</v>
      </c>
      <c r="G28" s="45" t="s">
        <v>546</v>
      </c>
      <c r="H28" s="45" t="s">
        <v>67</v>
      </c>
    </row>
    <row r="29" spans="1:8" ht="59.25" customHeight="1" x14ac:dyDescent="0.3">
      <c r="A29" s="50" t="s">
        <v>700</v>
      </c>
      <c r="B29" s="49" t="s">
        <v>710</v>
      </c>
      <c r="C29" s="120" t="s">
        <v>520</v>
      </c>
      <c r="D29" s="120" t="s">
        <v>515</v>
      </c>
      <c r="E29" s="120" t="s">
        <v>522</v>
      </c>
      <c r="F29" s="120" t="s">
        <v>521</v>
      </c>
      <c r="G29" s="120" t="s">
        <v>546</v>
      </c>
      <c r="H29" s="120" t="s">
        <v>67</v>
      </c>
    </row>
    <row r="30" spans="1:8" ht="59.25" customHeight="1" x14ac:dyDescent="0.3">
      <c r="A30" s="50" t="s">
        <v>701</v>
      </c>
      <c r="B30" s="49" t="s">
        <v>703</v>
      </c>
      <c r="C30" s="120" t="s">
        <v>520</v>
      </c>
      <c r="D30" s="120" t="s">
        <v>515</v>
      </c>
      <c r="E30" s="120" t="s">
        <v>522</v>
      </c>
      <c r="F30" s="120" t="s">
        <v>521</v>
      </c>
      <c r="G30" s="120" t="s">
        <v>546</v>
      </c>
      <c r="H30" s="120" t="s">
        <v>67</v>
      </c>
    </row>
    <row r="31" spans="1:8" ht="72.75" customHeight="1" x14ac:dyDescent="0.3">
      <c r="A31" s="50" t="s">
        <v>702</v>
      </c>
      <c r="B31" s="49" t="s">
        <v>711</v>
      </c>
      <c r="C31" s="120" t="s">
        <v>520</v>
      </c>
      <c r="D31" s="120" t="s">
        <v>515</v>
      </c>
      <c r="E31" s="120" t="s">
        <v>522</v>
      </c>
      <c r="F31" s="120" t="s">
        <v>521</v>
      </c>
      <c r="G31" s="120" t="s">
        <v>546</v>
      </c>
      <c r="H31" s="120" t="s">
        <v>67</v>
      </c>
    </row>
  </sheetData>
  <mergeCells count="3">
    <mergeCell ref="A12:H12"/>
    <mergeCell ref="A5:H7"/>
    <mergeCell ref="A10:H10"/>
  </mergeCells>
  <pageMargins left="0.17" right="0.17" top="0.43307086614173229" bottom="0.43307086614173229" header="0.31496062992125984" footer="0.31496062992125984"/>
  <pageSetup paperSize="9" scale="7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98"/>
  <sheetViews>
    <sheetView view="pageBreakPreview" zoomScale="85" zoomScaleNormal="90" zoomScaleSheetLayoutView="85" workbookViewId="0">
      <selection activeCell="K3" sqref="K3"/>
    </sheetView>
  </sheetViews>
  <sheetFormatPr defaultRowHeight="16.5" x14ac:dyDescent="0.3"/>
  <cols>
    <col min="1" max="1" width="5" customWidth="1"/>
    <col min="2" max="2" width="28.75" customWidth="1"/>
    <col min="3" max="3" width="6.625" customWidth="1"/>
    <col min="4" max="7" width="10.5" customWidth="1"/>
    <col min="8" max="8" width="9" customWidth="1"/>
    <col min="10" max="10" width="18.625" customWidth="1"/>
    <col min="11" max="11" width="8.25" customWidth="1"/>
  </cols>
  <sheetData>
    <row r="1" spans="1:11" x14ac:dyDescent="0.3">
      <c r="K1" s="46" t="s">
        <v>644</v>
      </c>
    </row>
    <row r="2" spans="1:11" x14ac:dyDescent="0.3">
      <c r="K2" s="46" t="s">
        <v>490</v>
      </c>
    </row>
    <row r="3" spans="1:11" x14ac:dyDescent="0.3">
      <c r="K3" s="46" t="s">
        <v>806</v>
      </c>
    </row>
    <row r="4" spans="1:11" x14ac:dyDescent="0.3">
      <c r="K4" s="46"/>
    </row>
    <row r="5" spans="1:11" x14ac:dyDescent="0.3">
      <c r="A5" s="201" t="s">
        <v>502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</row>
    <row r="6" spans="1:11" x14ac:dyDescent="0.3">
      <c r="A6" s="201"/>
      <c r="B6" s="201"/>
      <c r="C6" s="201"/>
      <c r="D6" s="201"/>
      <c r="E6" s="201"/>
      <c r="F6" s="201"/>
      <c r="G6" s="201"/>
      <c r="H6" s="201"/>
      <c r="I6" s="201"/>
      <c r="J6" s="201"/>
      <c r="K6" s="201"/>
    </row>
    <row r="8" spans="1:11" ht="123.75" customHeight="1" x14ac:dyDescent="0.3">
      <c r="A8" s="153" t="s">
        <v>55</v>
      </c>
      <c r="B8" s="153" t="s">
        <v>205</v>
      </c>
      <c r="C8" s="153" t="s">
        <v>57</v>
      </c>
      <c r="D8" s="295" t="s">
        <v>58</v>
      </c>
      <c r="E8" s="153" t="s">
        <v>59</v>
      </c>
      <c r="F8" s="153"/>
      <c r="G8" s="153"/>
      <c r="H8" s="153"/>
      <c r="I8" s="153" t="s">
        <v>206</v>
      </c>
      <c r="J8" s="153" t="s">
        <v>207</v>
      </c>
      <c r="K8" s="153"/>
    </row>
    <row r="9" spans="1:11" ht="90" x14ac:dyDescent="0.3">
      <c r="A9" s="153"/>
      <c r="B9" s="153"/>
      <c r="C9" s="153"/>
      <c r="D9" s="296"/>
      <c r="E9" s="2" t="s">
        <v>61</v>
      </c>
      <c r="F9" s="2" t="s">
        <v>62</v>
      </c>
      <c r="G9" s="2" t="s">
        <v>41</v>
      </c>
      <c r="H9" s="2" t="s">
        <v>65</v>
      </c>
      <c r="I9" s="153"/>
      <c r="J9" s="2" t="s">
        <v>208</v>
      </c>
      <c r="K9" s="2" t="s">
        <v>209</v>
      </c>
    </row>
    <row r="10" spans="1:11" x14ac:dyDescent="0.3">
      <c r="A10" s="2">
        <v>1</v>
      </c>
      <c r="B10" s="2">
        <v>2</v>
      </c>
      <c r="C10" s="2">
        <v>3</v>
      </c>
      <c r="D10" s="4"/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</row>
    <row r="11" spans="1:11" x14ac:dyDescent="0.3">
      <c r="A11" s="21"/>
      <c r="B11" s="172" t="s">
        <v>367</v>
      </c>
      <c r="C11" s="172"/>
      <c r="D11" s="172"/>
      <c r="E11" s="172"/>
      <c r="F11" s="172"/>
      <c r="G11" s="172"/>
      <c r="H11" s="172"/>
      <c r="I11" s="172"/>
      <c r="J11" s="172"/>
      <c r="K11" s="172"/>
    </row>
    <row r="12" spans="1:11" ht="30" customHeight="1" x14ac:dyDescent="0.3">
      <c r="A12" s="2">
        <v>1</v>
      </c>
      <c r="B12" s="172" t="s">
        <v>368</v>
      </c>
      <c r="C12" s="172"/>
      <c r="D12" s="172"/>
      <c r="E12" s="172"/>
      <c r="F12" s="172"/>
      <c r="G12" s="172"/>
      <c r="H12" s="172"/>
      <c r="I12" s="172"/>
      <c r="J12" s="172"/>
      <c r="K12" s="172"/>
    </row>
    <row r="13" spans="1:11" ht="21" customHeight="1" x14ac:dyDescent="0.3">
      <c r="A13" s="183" t="s">
        <v>70</v>
      </c>
      <c r="B13" s="173" t="s">
        <v>340</v>
      </c>
      <c r="C13" s="2" t="s">
        <v>66</v>
      </c>
      <c r="D13" s="34">
        <f>SUM(E13:H13)</f>
        <v>10214.6</v>
      </c>
      <c r="E13" s="25">
        <f t="shared" ref="E13:G13" si="0">SUM(E14:E18)</f>
        <v>0</v>
      </c>
      <c r="F13" s="25">
        <f t="shared" si="0"/>
        <v>0</v>
      </c>
      <c r="G13" s="25">
        <f t="shared" si="0"/>
        <v>10214.6</v>
      </c>
      <c r="H13" s="25">
        <f>SUM(H14:H18)</f>
        <v>0</v>
      </c>
      <c r="I13" s="176" t="s">
        <v>67</v>
      </c>
      <c r="J13" s="2" t="s">
        <v>213</v>
      </c>
      <c r="K13" s="2" t="s">
        <v>213</v>
      </c>
    </row>
    <row r="14" spans="1:11" ht="21" customHeight="1" x14ac:dyDescent="0.3">
      <c r="A14" s="184"/>
      <c r="B14" s="174"/>
      <c r="C14" s="2">
        <v>2016</v>
      </c>
      <c r="D14" s="34">
        <f t="shared" ref="D14:D18" si="1">SUM(E14:H14)</f>
        <v>10214.6</v>
      </c>
      <c r="E14" s="25">
        <v>0</v>
      </c>
      <c r="F14" s="25">
        <v>0</v>
      </c>
      <c r="G14" s="25">
        <v>10214.6</v>
      </c>
      <c r="H14" s="25">
        <v>0</v>
      </c>
      <c r="I14" s="177"/>
      <c r="J14" s="236" t="s">
        <v>369</v>
      </c>
      <c r="K14" s="2">
        <v>140</v>
      </c>
    </row>
    <row r="15" spans="1:11" ht="21" customHeight="1" x14ac:dyDescent="0.3">
      <c r="A15" s="184"/>
      <c r="B15" s="174"/>
      <c r="C15" s="2">
        <v>2017</v>
      </c>
      <c r="D15" s="34">
        <f t="shared" si="1"/>
        <v>0</v>
      </c>
      <c r="E15" s="25">
        <v>0</v>
      </c>
      <c r="F15" s="25">
        <v>0</v>
      </c>
      <c r="G15" s="25">
        <v>0</v>
      </c>
      <c r="H15" s="25">
        <v>0</v>
      </c>
      <c r="I15" s="177"/>
      <c r="J15" s="237"/>
      <c r="K15" s="2">
        <v>0</v>
      </c>
    </row>
    <row r="16" spans="1:11" ht="21" customHeight="1" x14ac:dyDescent="0.3">
      <c r="A16" s="184"/>
      <c r="B16" s="174"/>
      <c r="C16" s="2">
        <v>2018</v>
      </c>
      <c r="D16" s="34">
        <f t="shared" si="1"/>
        <v>0</v>
      </c>
      <c r="E16" s="25">
        <v>0</v>
      </c>
      <c r="F16" s="25">
        <v>0</v>
      </c>
      <c r="G16" s="25">
        <v>0</v>
      </c>
      <c r="H16" s="25">
        <v>0</v>
      </c>
      <c r="I16" s="177"/>
      <c r="J16" s="237"/>
      <c r="K16" s="2">
        <v>0</v>
      </c>
    </row>
    <row r="17" spans="1:11" ht="21" customHeight="1" x14ac:dyDescent="0.3">
      <c r="A17" s="184"/>
      <c r="B17" s="174"/>
      <c r="C17" s="2">
        <v>2019</v>
      </c>
      <c r="D17" s="34">
        <f t="shared" si="1"/>
        <v>0</v>
      </c>
      <c r="E17" s="25">
        <v>0</v>
      </c>
      <c r="F17" s="25">
        <v>0</v>
      </c>
      <c r="G17" s="25">
        <v>0</v>
      </c>
      <c r="H17" s="25">
        <v>0</v>
      </c>
      <c r="I17" s="177"/>
      <c r="J17" s="237"/>
      <c r="K17" s="2">
        <v>0</v>
      </c>
    </row>
    <row r="18" spans="1:11" ht="21" customHeight="1" x14ac:dyDescent="0.3">
      <c r="A18" s="185"/>
      <c r="B18" s="175"/>
      <c r="C18" s="2">
        <v>2020</v>
      </c>
      <c r="D18" s="34">
        <f t="shared" si="1"/>
        <v>0</v>
      </c>
      <c r="E18" s="25">
        <v>0</v>
      </c>
      <c r="F18" s="25">
        <v>0</v>
      </c>
      <c r="G18" s="25">
        <v>0</v>
      </c>
      <c r="H18" s="25">
        <v>0</v>
      </c>
      <c r="I18" s="178"/>
      <c r="J18" s="238"/>
      <c r="K18" s="2">
        <v>0</v>
      </c>
    </row>
    <row r="19" spans="1:11" ht="30" customHeight="1" x14ac:dyDescent="0.3">
      <c r="A19" s="2">
        <v>2</v>
      </c>
      <c r="B19" s="172" t="s">
        <v>370</v>
      </c>
      <c r="C19" s="172"/>
      <c r="D19" s="172"/>
      <c r="E19" s="172"/>
      <c r="F19" s="172"/>
      <c r="G19" s="172"/>
      <c r="H19" s="172"/>
      <c r="I19" s="172"/>
      <c r="J19" s="172"/>
      <c r="K19" s="172"/>
    </row>
    <row r="20" spans="1:11" ht="21" customHeight="1" x14ac:dyDescent="0.3">
      <c r="A20" s="183" t="s">
        <v>71</v>
      </c>
      <c r="B20" s="171" t="s">
        <v>371</v>
      </c>
      <c r="C20" s="2" t="s">
        <v>66</v>
      </c>
      <c r="D20" s="34">
        <f>SUM(E20:H20)</f>
        <v>2821</v>
      </c>
      <c r="E20" s="25">
        <f t="shared" ref="E20" si="2">SUM(E21:E25)</f>
        <v>0</v>
      </c>
      <c r="F20" s="25">
        <f t="shared" ref="F20" si="3">SUM(F21:F25)</f>
        <v>0</v>
      </c>
      <c r="G20" s="25">
        <f t="shared" ref="G20" si="4">SUM(G21:G25)</f>
        <v>2821</v>
      </c>
      <c r="H20" s="25">
        <f>SUM(H21:H25)</f>
        <v>0</v>
      </c>
      <c r="I20" s="176" t="s">
        <v>67</v>
      </c>
      <c r="J20" s="2" t="s">
        <v>213</v>
      </c>
      <c r="K20" s="2" t="s">
        <v>213</v>
      </c>
    </row>
    <row r="21" spans="1:11" ht="21" customHeight="1" x14ac:dyDescent="0.3">
      <c r="A21" s="184"/>
      <c r="B21" s="162"/>
      <c r="C21" s="2">
        <v>2016</v>
      </c>
      <c r="D21" s="34">
        <f t="shared" ref="D21:D25" si="5">SUM(E21:H21)</f>
        <v>2821</v>
      </c>
      <c r="E21" s="25">
        <v>0</v>
      </c>
      <c r="F21" s="25">
        <v>0</v>
      </c>
      <c r="G21" s="25">
        <v>2821</v>
      </c>
      <c r="H21" s="25">
        <v>0</v>
      </c>
      <c r="I21" s="177"/>
      <c r="J21" s="236" t="s">
        <v>331</v>
      </c>
      <c r="K21" s="22">
        <v>1</v>
      </c>
    </row>
    <row r="22" spans="1:11" ht="19.5" customHeight="1" x14ac:dyDescent="0.3">
      <c r="A22" s="184"/>
      <c r="B22" s="162"/>
      <c r="C22" s="2">
        <v>2017</v>
      </c>
      <c r="D22" s="34">
        <f t="shared" si="5"/>
        <v>0</v>
      </c>
      <c r="E22" s="25">
        <v>0</v>
      </c>
      <c r="F22" s="25">
        <v>0</v>
      </c>
      <c r="G22" s="25">
        <v>0</v>
      </c>
      <c r="H22" s="25">
        <v>0</v>
      </c>
      <c r="I22" s="177"/>
      <c r="J22" s="237"/>
      <c r="K22" s="22">
        <v>0</v>
      </c>
    </row>
    <row r="23" spans="1:11" ht="21" customHeight="1" x14ac:dyDescent="0.3">
      <c r="A23" s="184"/>
      <c r="B23" s="162"/>
      <c r="C23" s="2">
        <v>2018</v>
      </c>
      <c r="D23" s="34">
        <f t="shared" si="5"/>
        <v>0</v>
      </c>
      <c r="E23" s="25">
        <v>0</v>
      </c>
      <c r="F23" s="25">
        <v>0</v>
      </c>
      <c r="G23" s="25">
        <v>0</v>
      </c>
      <c r="H23" s="25">
        <v>0</v>
      </c>
      <c r="I23" s="177"/>
      <c r="J23" s="237"/>
      <c r="K23" s="22">
        <v>0</v>
      </c>
    </row>
    <row r="24" spans="1:11" ht="21" customHeight="1" x14ac:dyDescent="0.3">
      <c r="A24" s="184"/>
      <c r="B24" s="162"/>
      <c r="C24" s="2">
        <v>2019</v>
      </c>
      <c r="D24" s="34">
        <f t="shared" si="5"/>
        <v>0</v>
      </c>
      <c r="E24" s="25">
        <v>0</v>
      </c>
      <c r="F24" s="25">
        <v>0</v>
      </c>
      <c r="G24" s="25">
        <v>0</v>
      </c>
      <c r="H24" s="25">
        <v>0</v>
      </c>
      <c r="I24" s="177"/>
      <c r="J24" s="237"/>
      <c r="K24" s="22">
        <v>0</v>
      </c>
    </row>
    <row r="25" spans="1:11" ht="21" customHeight="1" x14ac:dyDescent="0.3">
      <c r="A25" s="185"/>
      <c r="B25" s="163"/>
      <c r="C25" s="2">
        <v>2020</v>
      </c>
      <c r="D25" s="34">
        <f t="shared" si="5"/>
        <v>0</v>
      </c>
      <c r="E25" s="25">
        <v>0</v>
      </c>
      <c r="F25" s="25">
        <v>0</v>
      </c>
      <c r="G25" s="25">
        <v>0</v>
      </c>
      <c r="H25" s="25">
        <v>0</v>
      </c>
      <c r="I25" s="178"/>
      <c r="J25" s="238"/>
      <c r="K25" s="22">
        <v>0</v>
      </c>
    </row>
    <row r="26" spans="1:11" ht="30" customHeight="1" x14ac:dyDescent="0.3">
      <c r="A26" s="2">
        <v>3</v>
      </c>
      <c r="B26" s="172" t="s">
        <v>372</v>
      </c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21" customHeight="1" x14ac:dyDescent="0.3">
      <c r="A27" s="183" t="s">
        <v>177</v>
      </c>
      <c r="B27" s="173" t="s">
        <v>373</v>
      </c>
      <c r="C27" s="2" t="s">
        <v>66</v>
      </c>
      <c r="D27" s="34">
        <f>SUM(E27:H27)</f>
        <v>11863.5</v>
      </c>
      <c r="E27" s="25">
        <f t="shared" ref="E27" si="6">SUM(E28:E32)</f>
        <v>0</v>
      </c>
      <c r="F27" s="25">
        <f t="shared" ref="F27" si="7">SUM(F28:F32)</f>
        <v>0</v>
      </c>
      <c r="G27" s="25">
        <f t="shared" ref="G27" si="8">SUM(G28:G32)</f>
        <v>11863.5</v>
      </c>
      <c r="H27" s="25">
        <f>SUM(H28:H32)</f>
        <v>0</v>
      </c>
      <c r="I27" s="176" t="s">
        <v>67</v>
      </c>
      <c r="J27" s="2" t="s">
        <v>213</v>
      </c>
      <c r="K27" s="2" t="s">
        <v>213</v>
      </c>
    </row>
    <row r="28" spans="1:11" ht="21" customHeight="1" x14ac:dyDescent="0.3">
      <c r="A28" s="184"/>
      <c r="B28" s="174"/>
      <c r="C28" s="2">
        <v>2016</v>
      </c>
      <c r="D28" s="34">
        <f t="shared" ref="D28:D32" si="9">SUM(E28:H28)</f>
        <v>11863.5</v>
      </c>
      <c r="E28" s="25">
        <v>0</v>
      </c>
      <c r="F28" s="25">
        <v>0</v>
      </c>
      <c r="G28" s="25">
        <v>11863.5</v>
      </c>
      <c r="H28" s="25">
        <v>0</v>
      </c>
      <c r="I28" s="177"/>
      <c r="J28" s="236" t="s">
        <v>332</v>
      </c>
      <c r="K28" s="22">
        <v>18</v>
      </c>
    </row>
    <row r="29" spans="1:11" ht="21" customHeight="1" x14ac:dyDescent="0.3">
      <c r="A29" s="184"/>
      <c r="B29" s="174"/>
      <c r="C29" s="2">
        <v>2017</v>
      </c>
      <c r="D29" s="34">
        <f t="shared" si="9"/>
        <v>0</v>
      </c>
      <c r="E29" s="25">
        <v>0</v>
      </c>
      <c r="F29" s="25">
        <v>0</v>
      </c>
      <c r="G29" s="25">
        <v>0</v>
      </c>
      <c r="H29" s="25">
        <v>0</v>
      </c>
      <c r="I29" s="177"/>
      <c r="J29" s="237"/>
      <c r="K29" s="22">
        <v>0</v>
      </c>
    </row>
    <row r="30" spans="1:11" ht="21" customHeight="1" x14ac:dyDescent="0.3">
      <c r="A30" s="184"/>
      <c r="B30" s="174"/>
      <c r="C30" s="2">
        <v>2018</v>
      </c>
      <c r="D30" s="34">
        <f t="shared" si="9"/>
        <v>0</v>
      </c>
      <c r="E30" s="25">
        <v>0</v>
      </c>
      <c r="F30" s="25">
        <v>0</v>
      </c>
      <c r="G30" s="25">
        <v>0</v>
      </c>
      <c r="H30" s="25">
        <v>0</v>
      </c>
      <c r="I30" s="177"/>
      <c r="J30" s="237"/>
      <c r="K30" s="22">
        <v>0</v>
      </c>
    </row>
    <row r="31" spans="1:11" ht="21" customHeight="1" x14ac:dyDescent="0.3">
      <c r="A31" s="184"/>
      <c r="B31" s="174"/>
      <c r="C31" s="2">
        <v>2019</v>
      </c>
      <c r="D31" s="34">
        <f t="shared" si="9"/>
        <v>0</v>
      </c>
      <c r="E31" s="25">
        <v>0</v>
      </c>
      <c r="F31" s="25">
        <v>0</v>
      </c>
      <c r="G31" s="25">
        <v>0</v>
      </c>
      <c r="H31" s="25">
        <v>0</v>
      </c>
      <c r="I31" s="177"/>
      <c r="J31" s="237"/>
      <c r="K31" s="22">
        <v>0</v>
      </c>
    </row>
    <row r="32" spans="1:11" ht="21" customHeight="1" x14ac:dyDescent="0.3">
      <c r="A32" s="185"/>
      <c r="B32" s="175"/>
      <c r="C32" s="2">
        <v>2020</v>
      </c>
      <c r="D32" s="34">
        <f t="shared" si="9"/>
        <v>0</v>
      </c>
      <c r="E32" s="25">
        <v>0</v>
      </c>
      <c r="F32" s="25">
        <v>0</v>
      </c>
      <c r="G32" s="25">
        <v>0</v>
      </c>
      <c r="H32" s="25">
        <v>0</v>
      </c>
      <c r="I32" s="178"/>
      <c r="J32" s="238"/>
      <c r="K32" s="22">
        <v>0</v>
      </c>
    </row>
    <row r="33" spans="1:11" ht="30" customHeight="1" x14ac:dyDescent="0.3">
      <c r="A33" s="2">
        <v>4</v>
      </c>
      <c r="B33" s="172" t="s">
        <v>374</v>
      </c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1" customHeight="1" x14ac:dyDescent="0.3">
      <c r="A34" s="183" t="s">
        <v>394</v>
      </c>
      <c r="B34" s="173" t="s">
        <v>375</v>
      </c>
      <c r="C34" s="2" t="s">
        <v>66</v>
      </c>
      <c r="D34" s="34">
        <f>SUM(E34:H34)</f>
        <v>1350</v>
      </c>
      <c r="E34" s="25">
        <f t="shared" ref="E34" si="10">SUM(E35:E39)</f>
        <v>0</v>
      </c>
      <c r="F34" s="25">
        <f t="shared" ref="F34" si="11">SUM(F35:F39)</f>
        <v>0</v>
      </c>
      <c r="G34" s="25">
        <f t="shared" ref="G34" si="12">SUM(G35:G39)</f>
        <v>1350</v>
      </c>
      <c r="H34" s="25">
        <f>SUM(H35:H39)</f>
        <v>0</v>
      </c>
      <c r="I34" s="176" t="s">
        <v>67</v>
      </c>
      <c r="J34" s="2" t="s">
        <v>230</v>
      </c>
      <c r="K34" s="2" t="s">
        <v>230</v>
      </c>
    </row>
    <row r="35" spans="1:11" ht="21" customHeight="1" x14ac:dyDescent="0.3">
      <c r="A35" s="184"/>
      <c r="B35" s="174"/>
      <c r="C35" s="2">
        <v>2016</v>
      </c>
      <c r="D35" s="34">
        <f t="shared" ref="D35:D39" si="13">SUM(E35:H35)</f>
        <v>1350</v>
      </c>
      <c r="E35" s="25">
        <v>0</v>
      </c>
      <c r="F35" s="25">
        <v>0</v>
      </c>
      <c r="G35" s="25">
        <v>1350</v>
      </c>
      <c r="H35" s="25">
        <v>0</v>
      </c>
      <c r="I35" s="177"/>
      <c r="J35" s="236" t="s">
        <v>333</v>
      </c>
      <c r="K35" s="22">
        <v>45</v>
      </c>
    </row>
    <row r="36" spans="1:11" ht="21" customHeight="1" x14ac:dyDescent="0.3">
      <c r="A36" s="184"/>
      <c r="B36" s="174"/>
      <c r="C36" s="2">
        <v>2017</v>
      </c>
      <c r="D36" s="34">
        <f t="shared" si="13"/>
        <v>0</v>
      </c>
      <c r="E36" s="25">
        <v>0</v>
      </c>
      <c r="F36" s="25">
        <v>0</v>
      </c>
      <c r="G36" s="25">
        <v>0</v>
      </c>
      <c r="H36" s="25">
        <v>0</v>
      </c>
      <c r="I36" s="177"/>
      <c r="J36" s="237"/>
      <c r="K36" s="22">
        <v>0</v>
      </c>
    </row>
    <row r="37" spans="1:11" ht="21" customHeight="1" x14ac:dyDescent="0.3">
      <c r="A37" s="184"/>
      <c r="B37" s="174"/>
      <c r="C37" s="2">
        <v>2018</v>
      </c>
      <c r="D37" s="34">
        <f t="shared" si="13"/>
        <v>0</v>
      </c>
      <c r="E37" s="25">
        <v>0</v>
      </c>
      <c r="F37" s="25">
        <v>0</v>
      </c>
      <c r="G37" s="25">
        <v>0</v>
      </c>
      <c r="H37" s="25">
        <v>0</v>
      </c>
      <c r="I37" s="177"/>
      <c r="J37" s="237"/>
      <c r="K37" s="22">
        <v>0</v>
      </c>
    </row>
    <row r="38" spans="1:11" ht="21" customHeight="1" x14ac:dyDescent="0.3">
      <c r="A38" s="184"/>
      <c r="B38" s="174"/>
      <c r="C38" s="2">
        <v>2019</v>
      </c>
      <c r="D38" s="34">
        <f t="shared" si="13"/>
        <v>0</v>
      </c>
      <c r="E38" s="25">
        <v>0</v>
      </c>
      <c r="F38" s="25">
        <v>0</v>
      </c>
      <c r="G38" s="25">
        <v>0</v>
      </c>
      <c r="H38" s="25">
        <v>0</v>
      </c>
      <c r="I38" s="177"/>
      <c r="J38" s="237"/>
      <c r="K38" s="22">
        <v>0</v>
      </c>
    </row>
    <row r="39" spans="1:11" ht="21" customHeight="1" x14ac:dyDescent="0.3">
      <c r="A39" s="185"/>
      <c r="B39" s="175"/>
      <c r="C39" s="2">
        <v>2020</v>
      </c>
      <c r="D39" s="34">
        <f t="shared" si="13"/>
        <v>0</v>
      </c>
      <c r="E39" s="25">
        <v>0</v>
      </c>
      <c r="F39" s="25">
        <v>0</v>
      </c>
      <c r="G39" s="25">
        <v>0</v>
      </c>
      <c r="H39" s="25">
        <v>0</v>
      </c>
      <c r="I39" s="178"/>
      <c r="J39" s="238"/>
      <c r="K39" s="22">
        <v>0</v>
      </c>
    </row>
    <row r="40" spans="1:11" ht="30" customHeight="1" x14ac:dyDescent="0.3">
      <c r="A40" s="2">
        <v>5</v>
      </c>
      <c r="B40" s="172" t="s">
        <v>376</v>
      </c>
      <c r="C40" s="172"/>
      <c r="D40" s="172"/>
      <c r="E40" s="172"/>
      <c r="F40" s="172"/>
      <c r="G40" s="172"/>
      <c r="H40" s="172"/>
      <c r="I40" s="172"/>
      <c r="J40" s="172"/>
      <c r="K40" s="172"/>
    </row>
    <row r="41" spans="1:11" ht="21" customHeight="1" x14ac:dyDescent="0.3">
      <c r="A41" s="183" t="s">
        <v>263</v>
      </c>
      <c r="B41" s="173" t="s">
        <v>377</v>
      </c>
      <c r="C41" s="2" t="s">
        <v>66</v>
      </c>
      <c r="D41" s="34">
        <f>SUM(E41:H41)</f>
        <v>4000</v>
      </c>
      <c r="E41" s="25">
        <f t="shared" ref="E41" si="14">SUM(E42:E46)</f>
        <v>0</v>
      </c>
      <c r="F41" s="25">
        <f t="shared" ref="F41" si="15">SUM(F42:F46)</f>
        <v>0</v>
      </c>
      <c r="G41" s="25">
        <f t="shared" ref="G41" si="16">SUM(G42:G46)</f>
        <v>4000</v>
      </c>
      <c r="H41" s="25">
        <f>SUM(H42:H46)</f>
        <v>0</v>
      </c>
      <c r="I41" s="176" t="s">
        <v>67</v>
      </c>
      <c r="J41" s="2" t="s">
        <v>230</v>
      </c>
      <c r="K41" s="2" t="s">
        <v>230</v>
      </c>
    </row>
    <row r="42" spans="1:11" ht="21" customHeight="1" x14ac:dyDescent="0.3">
      <c r="A42" s="184"/>
      <c r="B42" s="174"/>
      <c r="C42" s="2">
        <v>2016</v>
      </c>
      <c r="D42" s="34">
        <f t="shared" ref="D42:D46" si="17">SUM(E42:H42)</f>
        <v>4000</v>
      </c>
      <c r="E42" s="25">
        <v>0</v>
      </c>
      <c r="F42" s="25">
        <v>0</v>
      </c>
      <c r="G42" s="25">
        <v>4000</v>
      </c>
      <c r="H42" s="25">
        <v>0</v>
      </c>
      <c r="I42" s="177"/>
      <c r="J42" s="236" t="s">
        <v>334</v>
      </c>
      <c r="K42" s="22">
        <v>66</v>
      </c>
    </row>
    <row r="43" spans="1:11" ht="21" customHeight="1" x14ac:dyDescent="0.3">
      <c r="A43" s="184"/>
      <c r="B43" s="174"/>
      <c r="C43" s="2">
        <v>2017</v>
      </c>
      <c r="D43" s="34">
        <f t="shared" si="17"/>
        <v>0</v>
      </c>
      <c r="E43" s="25">
        <v>0</v>
      </c>
      <c r="F43" s="25">
        <v>0</v>
      </c>
      <c r="G43" s="25">
        <v>0</v>
      </c>
      <c r="H43" s="25">
        <v>0</v>
      </c>
      <c r="I43" s="177"/>
      <c r="J43" s="237"/>
      <c r="K43" s="22">
        <v>0</v>
      </c>
    </row>
    <row r="44" spans="1:11" ht="21" customHeight="1" x14ac:dyDescent="0.3">
      <c r="A44" s="184"/>
      <c r="B44" s="174"/>
      <c r="C44" s="2">
        <v>2018</v>
      </c>
      <c r="D44" s="34">
        <f t="shared" si="17"/>
        <v>0</v>
      </c>
      <c r="E44" s="25">
        <v>0</v>
      </c>
      <c r="F44" s="25">
        <v>0</v>
      </c>
      <c r="G44" s="25">
        <v>0</v>
      </c>
      <c r="H44" s="25">
        <v>0</v>
      </c>
      <c r="I44" s="177"/>
      <c r="J44" s="237"/>
      <c r="K44" s="22">
        <v>0</v>
      </c>
    </row>
    <row r="45" spans="1:11" ht="21" customHeight="1" x14ac:dyDescent="0.3">
      <c r="A45" s="184"/>
      <c r="B45" s="174"/>
      <c r="C45" s="2">
        <v>2019</v>
      </c>
      <c r="D45" s="34">
        <f t="shared" si="17"/>
        <v>0</v>
      </c>
      <c r="E45" s="25">
        <v>0</v>
      </c>
      <c r="F45" s="25">
        <v>0</v>
      </c>
      <c r="G45" s="25">
        <v>0</v>
      </c>
      <c r="H45" s="25">
        <v>0</v>
      </c>
      <c r="I45" s="177"/>
      <c r="J45" s="237"/>
      <c r="K45" s="22">
        <v>0</v>
      </c>
    </row>
    <row r="46" spans="1:11" ht="21" customHeight="1" x14ac:dyDescent="0.3">
      <c r="A46" s="185"/>
      <c r="B46" s="175"/>
      <c r="C46" s="2">
        <v>2020</v>
      </c>
      <c r="D46" s="34">
        <f t="shared" si="17"/>
        <v>0</v>
      </c>
      <c r="E46" s="25">
        <v>0</v>
      </c>
      <c r="F46" s="25">
        <v>0</v>
      </c>
      <c r="G46" s="25">
        <v>0</v>
      </c>
      <c r="H46" s="25">
        <v>0</v>
      </c>
      <c r="I46" s="178"/>
      <c r="J46" s="238"/>
      <c r="K46" s="22">
        <v>0</v>
      </c>
    </row>
    <row r="47" spans="1:11" ht="30" customHeight="1" x14ac:dyDescent="0.3">
      <c r="A47" s="2">
        <v>6</v>
      </c>
      <c r="B47" s="242" t="s">
        <v>378</v>
      </c>
      <c r="C47" s="242"/>
      <c r="D47" s="242"/>
      <c r="E47" s="242"/>
      <c r="F47" s="242"/>
      <c r="G47" s="242"/>
      <c r="H47" s="242"/>
      <c r="I47" s="242"/>
      <c r="J47" s="242"/>
      <c r="K47" s="242"/>
    </row>
    <row r="48" spans="1:11" ht="21" customHeight="1" x14ac:dyDescent="0.3">
      <c r="A48" s="183" t="s">
        <v>264</v>
      </c>
      <c r="B48" s="171" t="s">
        <v>590</v>
      </c>
      <c r="C48" s="2" t="s">
        <v>66</v>
      </c>
      <c r="D48" s="34">
        <f>SUM(E48:H48)</f>
        <v>64766.899999999994</v>
      </c>
      <c r="E48" s="25">
        <f t="shared" ref="E48" si="18">SUM(E49:E53)</f>
        <v>0</v>
      </c>
      <c r="F48" s="25">
        <f t="shared" ref="F48" si="19">SUM(F49:F53)</f>
        <v>0</v>
      </c>
      <c r="G48" s="25">
        <f t="shared" ref="G48" si="20">SUM(G49:G53)</f>
        <v>64766.899999999994</v>
      </c>
      <c r="H48" s="25">
        <f>SUM(H49:H53)</f>
        <v>0</v>
      </c>
      <c r="I48" s="176" t="s">
        <v>67</v>
      </c>
      <c r="J48" s="2" t="s">
        <v>230</v>
      </c>
      <c r="K48" s="2" t="s">
        <v>230</v>
      </c>
    </row>
    <row r="49" spans="1:13" ht="25.5" customHeight="1" x14ac:dyDescent="0.3">
      <c r="A49" s="184"/>
      <c r="B49" s="162"/>
      <c r="C49" s="2">
        <v>2016</v>
      </c>
      <c r="D49" s="34">
        <f t="shared" ref="D49:D77" si="21">SUM(E49:H49)</f>
        <v>0</v>
      </c>
      <c r="E49" s="25">
        <f t="shared" ref="E49:F49" si="22">E55+E67+E73+E79</f>
        <v>0</v>
      </c>
      <c r="F49" s="25">
        <f t="shared" si="22"/>
        <v>0</v>
      </c>
      <c r="G49" s="25">
        <f>G55+G67+G73+G79</f>
        <v>0</v>
      </c>
      <c r="H49" s="25">
        <f>H55+H67+H73</f>
        <v>0</v>
      </c>
      <c r="I49" s="177"/>
      <c r="J49" s="289" t="s">
        <v>335</v>
      </c>
      <c r="K49" s="22">
        <v>0</v>
      </c>
    </row>
    <row r="50" spans="1:13" ht="21" customHeight="1" x14ac:dyDescent="0.3">
      <c r="A50" s="184"/>
      <c r="B50" s="162"/>
      <c r="C50" s="2">
        <v>2017</v>
      </c>
      <c r="D50" s="34">
        <f t="shared" si="21"/>
        <v>23030.2</v>
      </c>
      <c r="E50" s="25">
        <f>E56+E62+E68+E74+E80</f>
        <v>0</v>
      </c>
      <c r="F50" s="25">
        <f>F56+F62+F68+F74+F80</f>
        <v>0</v>
      </c>
      <c r="G50" s="25">
        <f>G56+G62+G68+G74+G80</f>
        <v>23030.2</v>
      </c>
      <c r="H50" s="25">
        <f>H56+H62+H68+H74+H80</f>
        <v>0</v>
      </c>
      <c r="I50" s="177"/>
      <c r="J50" s="290"/>
      <c r="K50" s="22">
        <v>52</v>
      </c>
    </row>
    <row r="51" spans="1:13" ht="21" customHeight="1" x14ac:dyDescent="0.3">
      <c r="A51" s="184"/>
      <c r="B51" s="162"/>
      <c r="C51" s="2">
        <v>2018</v>
      </c>
      <c r="D51" s="52">
        <f t="shared" si="21"/>
        <v>17171.2</v>
      </c>
      <c r="E51" s="25">
        <f t="shared" ref="E51:F51" si="23">E57+E63+E69+E75+E81</f>
        <v>0</v>
      </c>
      <c r="F51" s="25">
        <f t="shared" si="23"/>
        <v>0</v>
      </c>
      <c r="G51" s="25">
        <f t="shared" ref="G51:H53" si="24">G57+G63+G69+G75+G81</f>
        <v>17171.2</v>
      </c>
      <c r="H51" s="25">
        <f t="shared" si="24"/>
        <v>0</v>
      </c>
      <c r="I51" s="177"/>
      <c r="J51" s="290"/>
      <c r="K51" s="22">
        <v>52</v>
      </c>
    </row>
    <row r="52" spans="1:13" ht="21" customHeight="1" x14ac:dyDescent="0.3">
      <c r="A52" s="184"/>
      <c r="B52" s="162"/>
      <c r="C52" s="2">
        <v>2019</v>
      </c>
      <c r="D52" s="52">
        <f t="shared" si="21"/>
        <v>11342.3</v>
      </c>
      <c r="E52" s="25">
        <f t="shared" ref="E52:F52" si="25">E58+E64+E70+E76+E82</f>
        <v>0</v>
      </c>
      <c r="F52" s="25">
        <f t="shared" si="25"/>
        <v>0</v>
      </c>
      <c r="G52" s="25">
        <f t="shared" si="24"/>
        <v>11342.3</v>
      </c>
      <c r="H52" s="25">
        <f t="shared" si="24"/>
        <v>0</v>
      </c>
      <c r="I52" s="177"/>
      <c r="J52" s="290"/>
      <c r="K52" s="22">
        <v>52</v>
      </c>
    </row>
    <row r="53" spans="1:13" ht="51" customHeight="1" x14ac:dyDescent="0.3">
      <c r="A53" s="185"/>
      <c r="B53" s="163"/>
      <c r="C53" s="8">
        <v>2020</v>
      </c>
      <c r="D53" s="35">
        <f t="shared" si="21"/>
        <v>13223.2</v>
      </c>
      <c r="E53" s="27">
        <f t="shared" ref="E53:F53" si="26">E59+E65+E71+E77+E83</f>
        <v>0</v>
      </c>
      <c r="F53" s="27">
        <f t="shared" si="26"/>
        <v>0</v>
      </c>
      <c r="G53" s="27">
        <f t="shared" si="24"/>
        <v>13223.2</v>
      </c>
      <c r="H53" s="27">
        <f t="shared" si="24"/>
        <v>0</v>
      </c>
      <c r="I53" s="178"/>
      <c r="J53" s="291"/>
      <c r="K53" s="132">
        <v>52</v>
      </c>
    </row>
    <row r="54" spans="1:13" ht="21" customHeight="1" x14ac:dyDescent="0.3">
      <c r="A54" s="183" t="s">
        <v>265</v>
      </c>
      <c r="B54" s="239" t="s">
        <v>684</v>
      </c>
      <c r="C54" s="2" t="s">
        <v>66</v>
      </c>
      <c r="D54" s="34">
        <f>SUM(E54:H54)</f>
        <v>18520.2</v>
      </c>
      <c r="E54" s="25">
        <f t="shared" ref="E54" si="27">SUM(E55:E59)</f>
        <v>0</v>
      </c>
      <c r="F54" s="25">
        <f t="shared" ref="F54" si="28">SUM(F55:F59)</f>
        <v>0</v>
      </c>
      <c r="G54" s="25">
        <f t="shared" ref="G54" si="29">SUM(G55:G59)</f>
        <v>18520.2</v>
      </c>
      <c r="H54" s="25">
        <f>SUM(H55:H59)</f>
        <v>0</v>
      </c>
      <c r="I54" s="235" t="s">
        <v>67</v>
      </c>
      <c r="J54" s="2" t="s">
        <v>230</v>
      </c>
      <c r="K54" s="2" t="s">
        <v>230</v>
      </c>
    </row>
    <row r="55" spans="1:13" ht="21" customHeight="1" x14ac:dyDescent="0.3">
      <c r="A55" s="184"/>
      <c r="B55" s="240"/>
      <c r="C55" s="2">
        <v>2016</v>
      </c>
      <c r="D55" s="34">
        <f t="shared" si="21"/>
        <v>0</v>
      </c>
      <c r="E55" s="25">
        <v>0</v>
      </c>
      <c r="F55" s="25">
        <v>0</v>
      </c>
      <c r="G55" s="25">
        <v>0</v>
      </c>
      <c r="H55" s="25">
        <v>0</v>
      </c>
      <c r="I55" s="235"/>
      <c r="J55" s="289" t="s">
        <v>678</v>
      </c>
      <c r="K55" s="22">
        <v>0</v>
      </c>
      <c r="M55" s="85"/>
    </row>
    <row r="56" spans="1:13" ht="21" customHeight="1" x14ac:dyDescent="0.3">
      <c r="A56" s="184"/>
      <c r="B56" s="240"/>
      <c r="C56" s="2">
        <v>2017</v>
      </c>
      <c r="D56" s="34">
        <f t="shared" si="21"/>
        <v>18520.2</v>
      </c>
      <c r="E56" s="25">
        <v>0</v>
      </c>
      <c r="F56" s="25">
        <v>0</v>
      </c>
      <c r="G56" s="25">
        <f>4753.5+13766.7</f>
        <v>18520.2</v>
      </c>
      <c r="H56" s="25">
        <v>0</v>
      </c>
      <c r="I56" s="235"/>
      <c r="J56" s="290"/>
      <c r="K56" s="22">
        <v>39</v>
      </c>
      <c r="M56" s="85"/>
    </row>
    <row r="57" spans="1:13" ht="21" customHeight="1" x14ac:dyDescent="0.3">
      <c r="A57" s="184"/>
      <c r="B57" s="240"/>
      <c r="C57" s="2">
        <v>2018</v>
      </c>
      <c r="D57" s="34">
        <f t="shared" si="21"/>
        <v>0</v>
      </c>
      <c r="E57" s="25">
        <v>0</v>
      </c>
      <c r="F57" s="25">
        <v>0</v>
      </c>
      <c r="G57" s="25">
        <v>0</v>
      </c>
      <c r="H57" s="25">
        <v>0</v>
      </c>
      <c r="I57" s="235"/>
      <c r="J57" s="290"/>
      <c r="K57" s="22">
        <v>0</v>
      </c>
      <c r="M57" s="85"/>
    </row>
    <row r="58" spans="1:13" ht="21" customHeight="1" x14ac:dyDescent="0.3">
      <c r="A58" s="184"/>
      <c r="B58" s="240"/>
      <c r="C58" s="2">
        <v>2019</v>
      </c>
      <c r="D58" s="34">
        <f t="shared" si="21"/>
        <v>0</v>
      </c>
      <c r="E58" s="25">
        <v>0</v>
      </c>
      <c r="F58" s="25">
        <v>0</v>
      </c>
      <c r="G58" s="25">
        <v>0</v>
      </c>
      <c r="H58" s="25">
        <v>0</v>
      </c>
      <c r="I58" s="235"/>
      <c r="J58" s="290"/>
      <c r="K58" s="22">
        <v>0</v>
      </c>
      <c r="M58" s="85"/>
    </row>
    <row r="59" spans="1:13" ht="21" customHeight="1" x14ac:dyDescent="0.3">
      <c r="A59" s="185"/>
      <c r="B59" s="241"/>
      <c r="C59" s="2">
        <v>2020</v>
      </c>
      <c r="D59" s="35">
        <f t="shared" si="21"/>
        <v>0</v>
      </c>
      <c r="E59" s="25">
        <v>0</v>
      </c>
      <c r="F59" s="25">
        <v>0</v>
      </c>
      <c r="G59" s="25">
        <v>0</v>
      </c>
      <c r="H59" s="25">
        <v>0</v>
      </c>
      <c r="I59" s="235"/>
      <c r="J59" s="291"/>
      <c r="K59" s="22">
        <v>0</v>
      </c>
      <c r="M59" s="85"/>
    </row>
    <row r="60" spans="1:13" ht="21" customHeight="1" x14ac:dyDescent="0.3">
      <c r="A60" s="183" t="s">
        <v>266</v>
      </c>
      <c r="B60" s="239" t="s">
        <v>679</v>
      </c>
      <c r="C60" s="113" t="s">
        <v>66</v>
      </c>
      <c r="D60" s="34">
        <f>SUM(E60:H60)</f>
        <v>21786.7</v>
      </c>
      <c r="E60" s="25">
        <f t="shared" ref="E60:G60" si="30">SUM(E61:E65)</f>
        <v>0</v>
      </c>
      <c r="F60" s="25">
        <f t="shared" si="30"/>
        <v>0</v>
      </c>
      <c r="G60" s="25">
        <f t="shared" si="30"/>
        <v>21786.7</v>
      </c>
      <c r="H60" s="25">
        <f>SUM(H61:H65)</f>
        <v>0</v>
      </c>
      <c r="I60" s="235" t="s">
        <v>67</v>
      </c>
      <c r="J60" s="113" t="s">
        <v>230</v>
      </c>
      <c r="K60" s="113" t="s">
        <v>230</v>
      </c>
      <c r="M60" s="85"/>
    </row>
    <row r="61" spans="1:13" ht="21" customHeight="1" x14ac:dyDescent="0.3">
      <c r="A61" s="184"/>
      <c r="B61" s="240"/>
      <c r="C61" s="113">
        <v>2016</v>
      </c>
      <c r="D61" s="34">
        <f t="shared" ref="D61:D65" si="31">SUM(E61:H61)</f>
        <v>0</v>
      </c>
      <c r="E61" s="25">
        <v>0</v>
      </c>
      <c r="F61" s="25">
        <v>0</v>
      </c>
      <c r="G61" s="25">
        <v>0</v>
      </c>
      <c r="H61" s="25">
        <v>0</v>
      </c>
      <c r="I61" s="235"/>
      <c r="J61" s="289" t="s">
        <v>678</v>
      </c>
      <c r="K61" s="119">
        <v>0</v>
      </c>
      <c r="M61" s="85"/>
    </row>
    <row r="62" spans="1:13" ht="21" customHeight="1" x14ac:dyDescent="0.3">
      <c r="A62" s="184"/>
      <c r="B62" s="240"/>
      <c r="C62" s="113">
        <v>2017</v>
      </c>
      <c r="D62" s="34">
        <f t="shared" si="31"/>
        <v>0</v>
      </c>
      <c r="E62" s="25">
        <v>0</v>
      </c>
      <c r="F62" s="25">
        <v>0</v>
      </c>
      <c r="G62" s="25">
        <v>0</v>
      </c>
      <c r="H62" s="25">
        <v>0</v>
      </c>
      <c r="I62" s="235"/>
      <c r="J62" s="290"/>
      <c r="K62" s="119">
        <v>0</v>
      </c>
      <c r="M62" s="85"/>
    </row>
    <row r="63" spans="1:13" ht="21" customHeight="1" x14ac:dyDescent="0.3">
      <c r="A63" s="184"/>
      <c r="B63" s="240"/>
      <c r="C63" s="113">
        <v>2018</v>
      </c>
      <c r="D63" s="34">
        <f t="shared" si="31"/>
        <v>10521.2</v>
      </c>
      <c r="E63" s="25">
        <v>0</v>
      </c>
      <c r="F63" s="25">
        <v>0</v>
      </c>
      <c r="G63" s="25">
        <v>10521.2</v>
      </c>
      <c r="H63" s="25">
        <v>0</v>
      </c>
      <c r="I63" s="235"/>
      <c r="J63" s="290"/>
      <c r="K63" s="119">
        <v>21</v>
      </c>
      <c r="M63" s="85"/>
    </row>
    <row r="64" spans="1:13" ht="21" customHeight="1" x14ac:dyDescent="0.3">
      <c r="A64" s="184"/>
      <c r="B64" s="240"/>
      <c r="C64" s="113">
        <v>2019</v>
      </c>
      <c r="D64" s="34">
        <f t="shared" si="31"/>
        <v>4692.3</v>
      </c>
      <c r="E64" s="25">
        <v>0</v>
      </c>
      <c r="F64" s="25">
        <v>0</v>
      </c>
      <c r="G64" s="25">
        <v>4692.3</v>
      </c>
      <c r="H64" s="25">
        <v>0</v>
      </c>
      <c r="I64" s="235"/>
      <c r="J64" s="290"/>
      <c r="K64" s="119">
        <v>12</v>
      </c>
      <c r="M64" s="85"/>
    </row>
    <row r="65" spans="1:13" ht="21" customHeight="1" x14ac:dyDescent="0.3">
      <c r="A65" s="185"/>
      <c r="B65" s="241"/>
      <c r="C65" s="113">
        <v>2020</v>
      </c>
      <c r="D65" s="35">
        <f t="shared" si="31"/>
        <v>6573.2</v>
      </c>
      <c r="E65" s="25">
        <v>0</v>
      </c>
      <c r="F65" s="25">
        <v>0</v>
      </c>
      <c r="G65" s="25">
        <v>6573.2</v>
      </c>
      <c r="H65" s="25">
        <v>0</v>
      </c>
      <c r="I65" s="235"/>
      <c r="J65" s="291"/>
      <c r="K65" s="119">
        <v>0</v>
      </c>
      <c r="M65" s="85"/>
    </row>
    <row r="66" spans="1:13" ht="21" customHeight="1" x14ac:dyDescent="0.3">
      <c r="A66" s="183" t="s">
        <v>267</v>
      </c>
      <c r="B66" s="173" t="s">
        <v>680</v>
      </c>
      <c r="C66" s="2" t="s">
        <v>66</v>
      </c>
      <c r="D66" s="34">
        <f>SUM(E66:H66)</f>
        <v>6180</v>
      </c>
      <c r="E66" s="25">
        <f t="shared" ref="E66" si="32">SUM(E67:E71)</f>
        <v>0</v>
      </c>
      <c r="F66" s="25">
        <f t="shared" ref="F66" si="33">SUM(F67:F71)</f>
        <v>0</v>
      </c>
      <c r="G66" s="25">
        <f t="shared" ref="G66" si="34">SUM(G67:G71)</f>
        <v>6180</v>
      </c>
      <c r="H66" s="25">
        <f>SUM(H67:H71)</f>
        <v>0</v>
      </c>
      <c r="I66" s="235" t="s">
        <v>67</v>
      </c>
      <c r="J66" s="2" t="s">
        <v>230</v>
      </c>
      <c r="K66" s="2" t="s">
        <v>230</v>
      </c>
    </row>
    <row r="67" spans="1:13" ht="21" customHeight="1" x14ac:dyDescent="0.3">
      <c r="A67" s="184"/>
      <c r="B67" s="174"/>
      <c r="C67" s="2">
        <v>2016</v>
      </c>
      <c r="D67" s="34">
        <f t="shared" si="21"/>
        <v>0</v>
      </c>
      <c r="E67" s="25">
        <v>0</v>
      </c>
      <c r="F67" s="25">
        <v>0</v>
      </c>
      <c r="G67" s="25">
        <v>0</v>
      </c>
      <c r="H67" s="25">
        <v>0</v>
      </c>
      <c r="I67" s="235"/>
      <c r="J67" s="289" t="s">
        <v>379</v>
      </c>
      <c r="K67" s="22">
        <v>0</v>
      </c>
    </row>
    <row r="68" spans="1:13" ht="21" customHeight="1" x14ac:dyDescent="0.3">
      <c r="A68" s="184"/>
      <c r="B68" s="174"/>
      <c r="C68" s="2">
        <v>2017</v>
      </c>
      <c r="D68" s="34">
        <f t="shared" si="21"/>
        <v>2280</v>
      </c>
      <c r="E68" s="25">
        <v>0</v>
      </c>
      <c r="F68" s="25">
        <v>0</v>
      </c>
      <c r="G68" s="25">
        <f>291.1+1988.9</f>
        <v>2280</v>
      </c>
      <c r="H68" s="25">
        <v>0</v>
      </c>
      <c r="I68" s="235"/>
      <c r="J68" s="290"/>
      <c r="K68" s="22">
        <v>7</v>
      </c>
    </row>
    <row r="69" spans="1:13" ht="21" customHeight="1" x14ac:dyDescent="0.3">
      <c r="A69" s="184"/>
      <c r="B69" s="174"/>
      <c r="C69" s="2">
        <v>2018</v>
      </c>
      <c r="D69" s="34">
        <f t="shared" si="21"/>
        <v>1300</v>
      </c>
      <c r="E69" s="25">
        <v>0</v>
      </c>
      <c r="F69" s="25">
        <v>0</v>
      </c>
      <c r="G69" s="25">
        <v>1300</v>
      </c>
      <c r="H69" s="25">
        <v>0</v>
      </c>
      <c r="I69" s="235"/>
      <c r="J69" s="290"/>
      <c r="K69" s="22">
        <v>7</v>
      </c>
    </row>
    <row r="70" spans="1:13" ht="21" customHeight="1" x14ac:dyDescent="0.3">
      <c r="A70" s="184"/>
      <c r="B70" s="174"/>
      <c r="C70" s="2">
        <v>2019</v>
      </c>
      <c r="D70" s="34">
        <f t="shared" si="21"/>
        <v>1300</v>
      </c>
      <c r="E70" s="25">
        <v>0</v>
      </c>
      <c r="F70" s="25">
        <v>0</v>
      </c>
      <c r="G70" s="25">
        <v>1300</v>
      </c>
      <c r="H70" s="25">
        <v>0</v>
      </c>
      <c r="I70" s="235"/>
      <c r="J70" s="290"/>
      <c r="K70" s="22">
        <v>7</v>
      </c>
    </row>
    <row r="71" spans="1:13" ht="21" customHeight="1" x14ac:dyDescent="0.3">
      <c r="A71" s="185"/>
      <c r="B71" s="175"/>
      <c r="C71" s="2">
        <v>2020</v>
      </c>
      <c r="D71" s="35">
        <f t="shared" si="21"/>
        <v>1300</v>
      </c>
      <c r="E71" s="25">
        <v>0</v>
      </c>
      <c r="F71" s="25">
        <v>0</v>
      </c>
      <c r="G71" s="25">
        <v>1300</v>
      </c>
      <c r="H71" s="25">
        <v>0</v>
      </c>
      <c r="I71" s="235"/>
      <c r="J71" s="291"/>
      <c r="K71" s="22">
        <v>0</v>
      </c>
    </row>
    <row r="72" spans="1:13" ht="21" customHeight="1" x14ac:dyDescent="0.3">
      <c r="A72" s="183" t="s">
        <v>674</v>
      </c>
      <c r="B72" s="173" t="s">
        <v>681</v>
      </c>
      <c r="C72" s="2" t="s">
        <v>66</v>
      </c>
      <c r="D72" s="34">
        <f>SUM(E72:H72)</f>
        <v>6280</v>
      </c>
      <c r="E72" s="25">
        <f t="shared" ref="E72" si="35">SUM(E73:E77)</f>
        <v>0</v>
      </c>
      <c r="F72" s="25">
        <f t="shared" ref="F72" si="36">SUM(F73:F77)</f>
        <v>0</v>
      </c>
      <c r="G72" s="25">
        <f t="shared" ref="G72" si="37">SUM(G73:G77)</f>
        <v>6280</v>
      </c>
      <c r="H72" s="25">
        <f>SUM(H73:H77)</f>
        <v>0</v>
      </c>
      <c r="I72" s="176" t="s">
        <v>67</v>
      </c>
      <c r="J72" s="2" t="s">
        <v>230</v>
      </c>
      <c r="K72" s="2" t="s">
        <v>230</v>
      </c>
    </row>
    <row r="73" spans="1:13" ht="21" customHeight="1" x14ac:dyDescent="0.3">
      <c r="A73" s="184"/>
      <c r="B73" s="174"/>
      <c r="C73" s="2">
        <v>2016</v>
      </c>
      <c r="D73" s="34">
        <f t="shared" si="21"/>
        <v>0</v>
      </c>
      <c r="E73" s="25">
        <v>0</v>
      </c>
      <c r="F73" s="25">
        <v>0</v>
      </c>
      <c r="G73" s="25">
        <v>0</v>
      </c>
      <c r="H73" s="25">
        <v>0</v>
      </c>
      <c r="I73" s="177"/>
      <c r="J73" s="236" t="s">
        <v>333</v>
      </c>
      <c r="K73" s="22">
        <v>0</v>
      </c>
    </row>
    <row r="74" spans="1:13" ht="21" customHeight="1" x14ac:dyDescent="0.3">
      <c r="A74" s="184"/>
      <c r="B74" s="174"/>
      <c r="C74" s="2">
        <v>2017</v>
      </c>
      <c r="D74" s="34">
        <f t="shared" si="21"/>
        <v>2230</v>
      </c>
      <c r="E74" s="25">
        <v>0</v>
      </c>
      <c r="F74" s="25">
        <v>0</v>
      </c>
      <c r="G74" s="25">
        <f>2018+212</f>
        <v>2230</v>
      </c>
      <c r="H74" s="25">
        <v>0</v>
      </c>
      <c r="I74" s="177"/>
      <c r="J74" s="237"/>
      <c r="K74" s="22">
        <v>44</v>
      </c>
    </row>
    <row r="75" spans="1:13" ht="21" customHeight="1" x14ac:dyDescent="0.3">
      <c r="A75" s="184"/>
      <c r="B75" s="174"/>
      <c r="C75" s="2">
        <v>2018</v>
      </c>
      <c r="D75" s="34">
        <f t="shared" si="21"/>
        <v>1350</v>
      </c>
      <c r="E75" s="25">
        <v>0</v>
      </c>
      <c r="F75" s="25">
        <v>0</v>
      </c>
      <c r="G75" s="25">
        <v>1350</v>
      </c>
      <c r="H75" s="25">
        <v>0</v>
      </c>
      <c r="I75" s="177"/>
      <c r="J75" s="237"/>
      <c r="K75" s="22">
        <v>44</v>
      </c>
    </row>
    <row r="76" spans="1:13" ht="21" customHeight="1" x14ac:dyDescent="0.3">
      <c r="A76" s="184"/>
      <c r="B76" s="174"/>
      <c r="C76" s="2">
        <v>2019</v>
      </c>
      <c r="D76" s="34">
        <f t="shared" si="21"/>
        <v>1350</v>
      </c>
      <c r="E76" s="25">
        <v>0</v>
      </c>
      <c r="F76" s="25">
        <v>0</v>
      </c>
      <c r="G76" s="25">
        <v>1350</v>
      </c>
      <c r="H76" s="25">
        <v>0</v>
      </c>
      <c r="I76" s="177"/>
      <c r="J76" s="237"/>
      <c r="K76" s="22">
        <v>44</v>
      </c>
    </row>
    <row r="77" spans="1:13" ht="21" customHeight="1" x14ac:dyDescent="0.3">
      <c r="A77" s="185"/>
      <c r="B77" s="175"/>
      <c r="C77" s="2">
        <v>2020</v>
      </c>
      <c r="D77" s="35">
        <f t="shared" si="21"/>
        <v>1350</v>
      </c>
      <c r="E77" s="25">
        <v>0</v>
      </c>
      <c r="F77" s="25">
        <v>0</v>
      </c>
      <c r="G77" s="25">
        <v>1350</v>
      </c>
      <c r="H77" s="25">
        <v>0</v>
      </c>
      <c r="I77" s="178"/>
      <c r="J77" s="238"/>
      <c r="K77" s="22">
        <v>0</v>
      </c>
    </row>
    <row r="78" spans="1:13" ht="21" customHeight="1" x14ac:dyDescent="0.3">
      <c r="A78" s="183" t="s">
        <v>683</v>
      </c>
      <c r="B78" s="173" t="s">
        <v>682</v>
      </c>
      <c r="C78" s="101" t="s">
        <v>66</v>
      </c>
      <c r="D78" s="34">
        <f>SUM(E78:H78)</f>
        <v>12000</v>
      </c>
      <c r="E78" s="25">
        <f t="shared" ref="E78:G78" si="38">SUM(E79:E83)</f>
        <v>0</v>
      </c>
      <c r="F78" s="25">
        <f t="shared" si="38"/>
        <v>0</v>
      </c>
      <c r="G78" s="25">
        <f t="shared" si="38"/>
        <v>12000</v>
      </c>
      <c r="H78" s="25">
        <f>SUM(H79:H83)</f>
        <v>0</v>
      </c>
      <c r="I78" s="176" t="s">
        <v>67</v>
      </c>
      <c r="J78" s="101" t="s">
        <v>230</v>
      </c>
      <c r="K78" s="101" t="s">
        <v>230</v>
      </c>
    </row>
    <row r="79" spans="1:13" ht="21" customHeight="1" x14ac:dyDescent="0.3">
      <c r="A79" s="184"/>
      <c r="B79" s="174"/>
      <c r="C79" s="101">
        <v>2016</v>
      </c>
      <c r="D79" s="34">
        <f t="shared" ref="D79:D83" si="39">SUM(E79:H79)</f>
        <v>0</v>
      </c>
      <c r="E79" s="25">
        <v>0</v>
      </c>
      <c r="F79" s="25">
        <v>0</v>
      </c>
      <c r="G79" s="25">
        <v>0</v>
      </c>
      <c r="H79" s="25">
        <v>0</v>
      </c>
      <c r="I79" s="177"/>
      <c r="J79" s="236" t="s">
        <v>337</v>
      </c>
      <c r="K79" s="105">
        <v>0</v>
      </c>
    </row>
    <row r="80" spans="1:13" ht="21" customHeight="1" x14ac:dyDescent="0.3">
      <c r="A80" s="184"/>
      <c r="B80" s="174"/>
      <c r="C80" s="101">
        <v>2017</v>
      </c>
      <c r="D80" s="34">
        <f t="shared" si="39"/>
        <v>0</v>
      </c>
      <c r="E80" s="25">
        <v>0</v>
      </c>
      <c r="F80" s="25">
        <v>0</v>
      </c>
      <c r="G80" s="25">
        <v>0</v>
      </c>
      <c r="H80" s="25">
        <v>0</v>
      </c>
      <c r="I80" s="177"/>
      <c r="J80" s="237"/>
      <c r="K80" s="133">
        <v>0</v>
      </c>
    </row>
    <row r="81" spans="1:11" ht="21" customHeight="1" x14ac:dyDescent="0.3">
      <c r="A81" s="184"/>
      <c r="B81" s="174"/>
      <c r="C81" s="101">
        <v>2018</v>
      </c>
      <c r="D81" s="34">
        <f t="shared" si="39"/>
        <v>4000</v>
      </c>
      <c r="E81" s="25">
        <v>0</v>
      </c>
      <c r="F81" s="25">
        <v>0</v>
      </c>
      <c r="G81" s="25">
        <v>4000</v>
      </c>
      <c r="H81" s="25">
        <v>0</v>
      </c>
      <c r="I81" s="177"/>
      <c r="J81" s="237"/>
      <c r="K81" s="133">
        <v>0</v>
      </c>
    </row>
    <row r="82" spans="1:11" ht="21" customHeight="1" x14ac:dyDescent="0.3">
      <c r="A82" s="184"/>
      <c r="B82" s="174"/>
      <c r="C82" s="101">
        <v>2019</v>
      </c>
      <c r="D82" s="34">
        <f t="shared" si="39"/>
        <v>4000</v>
      </c>
      <c r="E82" s="25">
        <v>0</v>
      </c>
      <c r="F82" s="25">
        <v>0</v>
      </c>
      <c r="G82" s="25">
        <v>4000</v>
      </c>
      <c r="H82" s="25">
        <v>0</v>
      </c>
      <c r="I82" s="177"/>
      <c r="J82" s="237"/>
      <c r="K82" s="133">
        <v>0</v>
      </c>
    </row>
    <row r="83" spans="1:11" ht="21" customHeight="1" x14ac:dyDescent="0.3">
      <c r="A83" s="185"/>
      <c r="B83" s="175"/>
      <c r="C83" s="101">
        <v>2020</v>
      </c>
      <c r="D83" s="35">
        <f t="shared" si="39"/>
        <v>4000</v>
      </c>
      <c r="E83" s="25">
        <v>0</v>
      </c>
      <c r="F83" s="25">
        <v>0</v>
      </c>
      <c r="G83" s="25">
        <v>4000</v>
      </c>
      <c r="H83" s="25">
        <v>0</v>
      </c>
      <c r="I83" s="178"/>
      <c r="J83" s="238"/>
      <c r="K83" s="105">
        <v>0</v>
      </c>
    </row>
    <row r="84" spans="1:11" ht="30" customHeight="1" x14ac:dyDescent="0.3">
      <c r="A84" s="2">
        <v>7</v>
      </c>
      <c r="B84" s="172" t="s">
        <v>380</v>
      </c>
      <c r="C84" s="172"/>
      <c r="D84" s="172"/>
      <c r="E84" s="172"/>
      <c r="F84" s="172"/>
      <c r="G84" s="172"/>
      <c r="H84" s="172"/>
      <c r="I84" s="172"/>
      <c r="J84" s="172"/>
      <c r="K84" s="172"/>
    </row>
    <row r="85" spans="1:11" ht="21" customHeight="1" x14ac:dyDescent="0.3">
      <c r="A85" s="183" t="s">
        <v>268</v>
      </c>
      <c r="B85" s="173" t="s">
        <v>591</v>
      </c>
      <c r="C85" s="5" t="s">
        <v>66</v>
      </c>
      <c r="D85" s="34">
        <f>SUM(E85:H85)</f>
        <v>133003.1</v>
      </c>
      <c r="E85" s="25">
        <f t="shared" ref="E85" si="40">SUM(E86:E90)</f>
        <v>0</v>
      </c>
      <c r="F85" s="25">
        <f t="shared" ref="F85" si="41">SUM(F86:F90)</f>
        <v>133003.1</v>
      </c>
      <c r="G85" s="25">
        <f t="shared" ref="G85" si="42">SUM(G86:G90)</f>
        <v>0</v>
      </c>
      <c r="H85" s="25">
        <f>SUM(H86:H90)</f>
        <v>0</v>
      </c>
      <c r="I85" s="176" t="s">
        <v>7</v>
      </c>
      <c r="J85" s="2" t="s">
        <v>213</v>
      </c>
      <c r="K85" s="2" t="s">
        <v>213</v>
      </c>
    </row>
    <row r="86" spans="1:11" ht="21" customHeight="1" x14ac:dyDescent="0.3">
      <c r="A86" s="184"/>
      <c r="B86" s="174"/>
      <c r="C86" s="5">
        <v>2016</v>
      </c>
      <c r="D86" s="34">
        <f t="shared" ref="D86:D90" si="43">SUM(E86:H86)</f>
        <v>34405.800000000003</v>
      </c>
      <c r="E86" s="25">
        <f t="shared" ref="E86:G90" si="44">E92</f>
        <v>0</v>
      </c>
      <c r="F86" s="25">
        <f t="shared" si="44"/>
        <v>34405.800000000003</v>
      </c>
      <c r="G86" s="25">
        <f t="shared" si="44"/>
        <v>0</v>
      </c>
      <c r="H86" s="25">
        <f>H92</f>
        <v>0</v>
      </c>
      <c r="I86" s="177"/>
      <c r="J86" s="236" t="s">
        <v>381</v>
      </c>
      <c r="K86" s="243">
        <v>145</v>
      </c>
    </row>
    <row r="87" spans="1:11" ht="21" customHeight="1" x14ac:dyDescent="0.3">
      <c r="A87" s="184"/>
      <c r="B87" s="174"/>
      <c r="C87" s="5">
        <v>2017</v>
      </c>
      <c r="D87" s="34">
        <f t="shared" si="43"/>
        <v>31786</v>
      </c>
      <c r="E87" s="25">
        <f t="shared" si="44"/>
        <v>0</v>
      </c>
      <c r="F87" s="25">
        <f t="shared" si="44"/>
        <v>31786</v>
      </c>
      <c r="G87" s="25">
        <f t="shared" si="44"/>
        <v>0</v>
      </c>
      <c r="H87" s="25">
        <f t="shared" ref="H87:H90" si="45">H93</f>
        <v>0</v>
      </c>
      <c r="I87" s="177"/>
      <c r="J87" s="237"/>
      <c r="K87" s="243"/>
    </row>
    <row r="88" spans="1:11" ht="21" customHeight="1" x14ac:dyDescent="0.3">
      <c r="A88" s="184"/>
      <c r="B88" s="174"/>
      <c r="C88" s="5">
        <v>2018</v>
      </c>
      <c r="D88" s="34">
        <f t="shared" si="43"/>
        <v>29166.7</v>
      </c>
      <c r="E88" s="25">
        <f t="shared" si="44"/>
        <v>0</v>
      </c>
      <c r="F88" s="25">
        <f t="shared" si="44"/>
        <v>29166.7</v>
      </c>
      <c r="G88" s="25">
        <f t="shared" si="44"/>
        <v>0</v>
      </c>
      <c r="H88" s="25">
        <f t="shared" si="45"/>
        <v>0</v>
      </c>
      <c r="I88" s="177"/>
      <c r="J88" s="237"/>
      <c r="K88" s="243"/>
    </row>
    <row r="89" spans="1:11" ht="21" customHeight="1" x14ac:dyDescent="0.3">
      <c r="A89" s="184"/>
      <c r="B89" s="174"/>
      <c r="C89" s="5">
        <v>2019</v>
      </c>
      <c r="D89" s="34">
        <f t="shared" si="43"/>
        <v>26547.1</v>
      </c>
      <c r="E89" s="25">
        <f t="shared" si="44"/>
        <v>0</v>
      </c>
      <c r="F89" s="25">
        <f t="shared" si="44"/>
        <v>26547.1</v>
      </c>
      <c r="G89" s="25">
        <f t="shared" si="44"/>
        <v>0</v>
      </c>
      <c r="H89" s="25">
        <f t="shared" si="45"/>
        <v>0</v>
      </c>
      <c r="I89" s="177"/>
      <c r="J89" s="237"/>
      <c r="K89" s="243"/>
    </row>
    <row r="90" spans="1:11" ht="21" customHeight="1" x14ac:dyDescent="0.3">
      <c r="A90" s="185"/>
      <c r="B90" s="175"/>
      <c r="C90" s="5">
        <v>2020</v>
      </c>
      <c r="D90" s="35">
        <f t="shared" si="43"/>
        <v>11097.5</v>
      </c>
      <c r="E90" s="25">
        <f t="shared" si="44"/>
        <v>0</v>
      </c>
      <c r="F90" s="25">
        <f t="shared" si="44"/>
        <v>11097.5</v>
      </c>
      <c r="G90" s="25">
        <f t="shared" si="44"/>
        <v>0</v>
      </c>
      <c r="H90" s="25">
        <f t="shared" si="45"/>
        <v>0</v>
      </c>
      <c r="I90" s="178"/>
      <c r="J90" s="238"/>
      <c r="K90" s="243"/>
    </row>
    <row r="91" spans="1:11" ht="21" customHeight="1" x14ac:dyDescent="0.3">
      <c r="A91" s="183" t="s">
        <v>269</v>
      </c>
      <c r="B91" s="173" t="s">
        <v>111</v>
      </c>
      <c r="C91" s="5" t="s">
        <v>66</v>
      </c>
      <c r="D91" s="34">
        <f>SUM(E91:H91)</f>
        <v>133003.1</v>
      </c>
      <c r="E91" s="25">
        <f t="shared" ref="E91" si="46">SUM(E92:E96)</f>
        <v>0</v>
      </c>
      <c r="F91" s="25">
        <f t="shared" ref="F91" si="47">SUM(F92:F96)</f>
        <v>133003.1</v>
      </c>
      <c r="G91" s="25">
        <f t="shared" ref="G91" si="48">SUM(G92:G96)</f>
        <v>0</v>
      </c>
      <c r="H91" s="25">
        <f>SUM(H92:H96)</f>
        <v>0</v>
      </c>
      <c r="I91" s="235" t="s">
        <v>7</v>
      </c>
      <c r="J91" s="2" t="s">
        <v>213</v>
      </c>
      <c r="K91" s="2" t="s">
        <v>213</v>
      </c>
    </row>
    <row r="92" spans="1:11" ht="21" customHeight="1" x14ac:dyDescent="0.3">
      <c r="A92" s="184"/>
      <c r="B92" s="174"/>
      <c r="C92" s="5">
        <v>2016</v>
      </c>
      <c r="D92" s="34">
        <f t="shared" ref="D92:D96" si="49">SUM(E92:H92)</f>
        <v>34405.800000000003</v>
      </c>
      <c r="E92" s="25">
        <v>0</v>
      </c>
      <c r="F92" s="25">
        <v>34405.800000000003</v>
      </c>
      <c r="G92" s="25">
        <v>0</v>
      </c>
      <c r="H92" s="25">
        <v>0</v>
      </c>
      <c r="I92" s="235"/>
      <c r="J92" s="236" t="s">
        <v>382</v>
      </c>
      <c r="K92" s="243">
        <v>1</v>
      </c>
    </row>
    <row r="93" spans="1:11" ht="21" customHeight="1" x14ac:dyDescent="0.3">
      <c r="A93" s="184"/>
      <c r="B93" s="174"/>
      <c r="C93" s="5">
        <v>2017</v>
      </c>
      <c r="D93" s="34">
        <f t="shared" si="49"/>
        <v>31786</v>
      </c>
      <c r="E93" s="25">
        <v>0</v>
      </c>
      <c r="F93" s="25">
        <v>31786</v>
      </c>
      <c r="G93" s="25">
        <v>0</v>
      </c>
      <c r="H93" s="25">
        <v>0</v>
      </c>
      <c r="I93" s="235"/>
      <c r="J93" s="237"/>
      <c r="K93" s="243"/>
    </row>
    <row r="94" spans="1:11" ht="21" customHeight="1" x14ac:dyDescent="0.3">
      <c r="A94" s="184"/>
      <c r="B94" s="174"/>
      <c r="C94" s="5">
        <v>2018</v>
      </c>
      <c r="D94" s="34">
        <f t="shared" si="49"/>
        <v>29166.7</v>
      </c>
      <c r="E94" s="25">
        <v>0</v>
      </c>
      <c r="F94" s="25">
        <v>29166.7</v>
      </c>
      <c r="G94" s="25">
        <v>0</v>
      </c>
      <c r="H94" s="25">
        <v>0</v>
      </c>
      <c r="I94" s="235"/>
      <c r="J94" s="237"/>
      <c r="K94" s="243"/>
    </row>
    <row r="95" spans="1:11" ht="21" customHeight="1" x14ac:dyDescent="0.3">
      <c r="A95" s="184"/>
      <c r="B95" s="174"/>
      <c r="C95" s="5">
        <v>2019</v>
      </c>
      <c r="D95" s="34">
        <f t="shared" si="49"/>
        <v>26547.1</v>
      </c>
      <c r="E95" s="25">
        <v>0</v>
      </c>
      <c r="F95" s="25">
        <v>26547.1</v>
      </c>
      <c r="G95" s="25">
        <v>0</v>
      </c>
      <c r="H95" s="25">
        <v>0</v>
      </c>
      <c r="I95" s="235"/>
      <c r="J95" s="237"/>
      <c r="K95" s="243"/>
    </row>
    <row r="96" spans="1:11" ht="21" customHeight="1" x14ac:dyDescent="0.3">
      <c r="A96" s="185"/>
      <c r="B96" s="175"/>
      <c r="C96" s="5">
        <v>2020</v>
      </c>
      <c r="D96" s="35">
        <f t="shared" si="49"/>
        <v>11097.5</v>
      </c>
      <c r="E96" s="25">
        <v>0</v>
      </c>
      <c r="F96" s="25">
        <v>11097.5</v>
      </c>
      <c r="G96" s="25">
        <v>0</v>
      </c>
      <c r="H96" s="25">
        <v>0</v>
      </c>
      <c r="I96" s="235"/>
      <c r="J96" s="238"/>
      <c r="K96" s="243"/>
    </row>
    <row r="97" spans="1:11" ht="30" customHeight="1" x14ac:dyDescent="0.3">
      <c r="A97" s="2">
        <v>8</v>
      </c>
      <c r="B97" s="172" t="s">
        <v>383</v>
      </c>
      <c r="C97" s="172"/>
      <c r="D97" s="172"/>
      <c r="E97" s="172"/>
      <c r="F97" s="172"/>
      <c r="G97" s="172"/>
      <c r="H97" s="172"/>
      <c r="I97" s="172"/>
      <c r="J97" s="172"/>
      <c r="K97" s="172"/>
    </row>
    <row r="98" spans="1:11" ht="23.25" customHeight="1" x14ac:dyDescent="0.3">
      <c r="A98" s="183" t="s">
        <v>295</v>
      </c>
      <c r="B98" s="171" t="s">
        <v>592</v>
      </c>
      <c r="C98" s="5" t="s">
        <v>66</v>
      </c>
      <c r="D98" s="34">
        <f>SUM(E98:H98)</f>
        <v>1500</v>
      </c>
      <c r="E98" s="25">
        <f t="shared" ref="E98" si="50">SUM(E99:E103)</f>
        <v>0</v>
      </c>
      <c r="F98" s="25">
        <f t="shared" ref="F98" si="51">SUM(F99:F103)</f>
        <v>1200</v>
      </c>
      <c r="G98" s="25">
        <f t="shared" ref="G98" si="52">SUM(G99:G103)</f>
        <v>300</v>
      </c>
      <c r="H98" s="25">
        <f>SUM(H99:H103)</f>
        <v>0</v>
      </c>
      <c r="I98" s="235" t="s">
        <v>67</v>
      </c>
      <c r="J98" s="2" t="s">
        <v>230</v>
      </c>
      <c r="K98" s="2" t="s">
        <v>230</v>
      </c>
    </row>
    <row r="99" spans="1:11" ht="23.25" customHeight="1" x14ac:dyDescent="0.3">
      <c r="A99" s="184"/>
      <c r="B99" s="162"/>
      <c r="C99" s="5">
        <v>2016</v>
      </c>
      <c r="D99" s="34">
        <f t="shared" ref="D99:D109" si="53">SUM(E99:H99)</f>
        <v>1500</v>
      </c>
      <c r="E99" s="25">
        <f t="shared" ref="E99:G103" si="54">E105</f>
        <v>0</v>
      </c>
      <c r="F99" s="25">
        <f t="shared" si="54"/>
        <v>1200</v>
      </c>
      <c r="G99" s="25">
        <f t="shared" si="54"/>
        <v>300</v>
      </c>
      <c r="H99" s="25">
        <f>H105</f>
        <v>0</v>
      </c>
      <c r="I99" s="235"/>
      <c r="J99" s="236" t="s">
        <v>395</v>
      </c>
      <c r="K99" s="22">
        <v>1</v>
      </c>
    </row>
    <row r="100" spans="1:11" ht="23.25" customHeight="1" x14ac:dyDescent="0.3">
      <c r="A100" s="184"/>
      <c r="B100" s="162"/>
      <c r="C100" s="5">
        <v>2017</v>
      </c>
      <c r="D100" s="34">
        <f t="shared" si="53"/>
        <v>0</v>
      </c>
      <c r="E100" s="25">
        <f t="shared" si="54"/>
        <v>0</v>
      </c>
      <c r="F100" s="25">
        <f t="shared" si="54"/>
        <v>0</v>
      </c>
      <c r="G100" s="25">
        <f t="shared" si="54"/>
        <v>0</v>
      </c>
      <c r="H100" s="25">
        <f t="shared" ref="H100:H103" si="55">H106</f>
        <v>0</v>
      </c>
      <c r="I100" s="235"/>
      <c r="J100" s="237"/>
      <c r="K100" s="22">
        <v>0</v>
      </c>
    </row>
    <row r="101" spans="1:11" ht="23.25" customHeight="1" x14ac:dyDescent="0.3">
      <c r="A101" s="184"/>
      <c r="B101" s="162"/>
      <c r="C101" s="5">
        <v>2018</v>
      </c>
      <c r="D101" s="34">
        <f t="shared" si="53"/>
        <v>0</v>
      </c>
      <c r="E101" s="25">
        <f t="shared" si="54"/>
        <v>0</v>
      </c>
      <c r="F101" s="25">
        <f t="shared" si="54"/>
        <v>0</v>
      </c>
      <c r="G101" s="25">
        <f t="shared" si="54"/>
        <v>0</v>
      </c>
      <c r="H101" s="25">
        <f t="shared" si="55"/>
        <v>0</v>
      </c>
      <c r="I101" s="235"/>
      <c r="J101" s="237"/>
      <c r="K101" s="22">
        <v>0</v>
      </c>
    </row>
    <row r="102" spans="1:11" ht="23.25" customHeight="1" x14ac:dyDescent="0.3">
      <c r="A102" s="184"/>
      <c r="B102" s="162"/>
      <c r="C102" s="5">
        <v>2019</v>
      </c>
      <c r="D102" s="34">
        <f t="shared" si="53"/>
        <v>0</v>
      </c>
      <c r="E102" s="25">
        <f t="shared" si="54"/>
        <v>0</v>
      </c>
      <c r="F102" s="25">
        <f t="shared" si="54"/>
        <v>0</v>
      </c>
      <c r="G102" s="25">
        <f t="shared" si="54"/>
        <v>0</v>
      </c>
      <c r="H102" s="25">
        <f t="shared" si="55"/>
        <v>0</v>
      </c>
      <c r="I102" s="235"/>
      <c r="J102" s="237"/>
      <c r="K102" s="22">
        <v>0</v>
      </c>
    </row>
    <row r="103" spans="1:11" ht="23.25" customHeight="1" x14ac:dyDescent="0.3">
      <c r="A103" s="185"/>
      <c r="B103" s="163"/>
      <c r="C103" s="5">
        <v>2020</v>
      </c>
      <c r="D103" s="35">
        <f t="shared" si="53"/>
        <v>0</v>
      </c>
      <c r="E103" s="25">
        <f t="shared" si="54"/>
        <v>0</v>
      </c>
      <c r="F103" s="25">
        <f t="shared" si="54"/>
        <v>0</v>
      </c>
      <c r="G103" s="25">
        <f t="shared" si="54"/>
        <v>0</v>
      </c>
      <c r="H103" s="25">
        <f t="shared" si="55"/>
        <v>0</v>
      </c>
      <c r="I103" s="235"/>
      <c r="J103" s="238"/>
      <c r="K103" s="22">
        <v>0</v>
      </c>
    </row>
    <row r="104" spans="1:11" ht="21" customHeight="1" x14ac:dyDescent="0.3">
      <c r="A104" s="183" t="s">
        <v>296</v>
      </c>
      <c r="B104" s="173" t="s">
        <v>113</v>
      </c>
      <c r="C104" s="5" t="s">
        <v>66</v>
      </c>
      <c r="D104" s="34">
        <f>SUM(E104:H104)</f>
        <v>1500</v>
      </c>
      <c r="E104" s="25">
        <f t="shared" ref="E104" si="56">SUM(E105:E109)</f>
        <v>0</v>
      </c>
      <c r="F104" s="25">
        <f t="shared" ref="F104" si="57">SUM(F105:F109)</f>
        <v>1200</v>
      </c>
      <c r="G104" s="25">
        <f t="shared" ref="G104" si="58">SUM(G105:G109)</f>
        <v>300</v>
      </c>
      <c r="H104" s="25">
        <f>SUM(H105:H109)</f>
        <v>0</v>
      </c>
      <c r="I104" s="235" t="s">
        <v>67</v>
      </c>
      <c r="J104" s="2" t="s">
        <v>230</v>
      </c>
      <c r="K104" s="2" t="s">
        <v>230</v>
      </c>
    </row>
    <row r="105" spans="1:11" ht="21" customHeight="1" x14ac:dyDescent="0.3">
      <c r="A105" s="184"/>
      <c r="B105" s="174"/>
      <c r="C105" s="5">
        <v>2016</v>
      </c>
      <c r="D105" s="34">
        <f t="shared" si="53"/>
        <v>1500</v>
      </c>
      <c r="E105" s="25">
        <v>0</v>
      </c>
      <c r="F105" s="25">
        <v>1200</v>
      </c>
      <c r="G105" s="25">
        <v>300</v>
      </c>
      <c r="H105" s="25">
        <v>0</v>
      </c>
      <c r="I105" s="235"/>
      <c r="J105" s="236" t="s">
        <v>396</v>
      </c>
      <c r="K105" s="22">
        <v>1</v>
      </c>
    </row>
    <row r="106" spans="1:11" ht="21" customHeight="1" x14ac:dyDescent="0.3">
      <c r="A106" s="184"/>
      <c r="B106" s="174"/>
      <c r="C106" s="5">
        <v>2017</v>
      </c>
      <c r="D106" s="34">
        <f t="shared" si="53"/>
        <v>0</v>
      </c>
      <c r="E106" s="25">
        <v>0</v>
      </c>
      <c r="F106" s="25">
        <v>0</v>
      </c>
      <c r="G106" s="25">
        <v>0</v>
      </c>
      <c r="H106" s="25">
        <v>0</v>
      </c>
      <c r="I106" s="235"/>
      <c r="J106" s="237"/>
      <c r="K106" s="22">
        <v>0</v>
      </c>
    </row>
    <row r="107" spans="1:11" ht="21" customHeight="1" x14ac:dyDescent="0.3">
      <c r="A107" s="184"/>
      <c r="B107" s="174"/>
      <c r="C107" s="5">
        <v>2018</v>
      </c>
      <c r="D107" s="34">
        <f t="shared" si="53"/>
        <v>0</v>
      </c>
      <c r="E107" s="25">
        <v>0</v>
      </c>
      <c r="F107" s="25">
        <v>0</v>
      </c>
      <c r="G107" s="25">
        <v>0</v>
      </c>
      <c r="H107" s="25">
        <v>0</v>
      </c>
      <c r="I107" s="235"/>
      <c r="J107" s="237"/>
      <c r="K107" s="22">
        <v>0</v>
      </c>
    </row>
    <row r="108" spans="1:11" ht="21" customHeight="1" x14ac:dyDescent="0.3">
      <c r="A108" s="184"/>
      <c r="B108" s="174"/>
      <c r="C108" s="5">
        <v>2019</v>
      </c>
      <c r="D108" s="34">
        <f t="shared" si="53"/>
        <v>0</v>
      </c>
      <c r="E108" s="25">
        <v>0</v>
      </c>
      <c r="F108" s="25">
        <v>0</v>
      </c>
      <c r="G108" s="25">
        <v>0</v>
      </c>
      <c r="H108" s="25">
        <v>0</v>
      </c>
      <c r="I108" s="235"/>
      <c r="J108" s="237"/>
      <c r="K108" s="22">
        <v>0</v>
      </c>
    </row>
    <row r="109" spans="1:11" ht="21" customHeight="1" x14ac:dyDescent="0.3">
      <c r="A109" s="185"/>
      <c r="B109" s="175"/>
      <c r="C109" s="5">
        <v>2020</v>
      </c>
      <c r="D109" s="35">
        <f t="shared" si="53"/>
        <v>0</v>
      </c>
      <c r="E109" s="25">
        <v>0</v>
      </c>
      <c r="F109" s="25">
        <v>0</v>
      </c>
      <c r="G109" s="25">
        <v>0</v>
      </c>
      <c r="H109" s="25">
        <v>0</v>
      </c>
      <c r="I109" s="235"/>
      <c r="J109" s="238"/>
      <c r="K109" s="22">
        <v>0</v>
      </c>
    </row>
    <row r="110" spans="1:11" ht="30" customHeight="1" x14ac:dyDescent="0.3">
      <c r="A110" s="2">
        <v>9</v>
      </c>
      <c r="B110" s="172" t="s">
        <v>384</v>
      </c>
      <c r="C110" s="172"/>
      <c r="D110" s="172"/>
      <c r="E110" s="172"/>
      <c r="F110" s="172"/>
      <c r="G110" s="172"/>
      <c r="H110" s="172"/>
      <c r="I110" s="172"/>
      <c r="J110" s="172"/>
      <c r="K110" s="172"/>
    </row>
    <row r="111" spans="1:11" ht="27" customHeight="1" x14ac:dyDescent="0.3">
      <c r="A111" s="183" t="s">
        <v>301</v>
      </c>
      <c r="B111" s="193" t="s">
        <v>593</v>
      </c>
      <c r="C111" s="33" t="s">
        <v>66</v>
      </c>
      <c r="D111" s="34">
        <f>SUM(E111:H111)</f>
        <v>12124.2</v>
      </c>
      <c r="E111" s="25">
        <f t="shared" ref="E111" si="59">SUM(E112:E116)</f>
        <v>0</v>
      </c>
      <c r="F111" s="25">
        <f t="shared" ref="F111" si="60">SUM(F112:F116)</f>
        <v>2922.2</v>
      </c>
      <c r="G111" s="25">
        <f t="shared" ref="G111" si="61">SUM(G112:G116)</f>
        <v>9202</v>
      </c>
      <c r="H111" s="25">
        <f>SUM(H112:H116)</f>
        <v>0</v>
      </c>
      <c r="I111" s="176" t="s">
        <v>67</v>
      </c>
      <c r="J111" s="2" t="s">
        <v>230</v>
      </c>
      <c r="K111" s="2" t="s">
        <v>230</v>
      </c>
    </row>
    <row r="112" spans="1:11" ht="27" customHeight="1" x14ac:dyDescent="0.3">
      <c r="A112" s="184"/>
      <c r="B112" s="194"/>
      <c r="C112" s="33">
        <v>2016</v>
      </c>
      <c r="D112" s="34">
        <f t="shared" ref="D112:D116" si="62">SUM(E112:H112)</f>
        <v>4001</v>
      </c>
      <c r="E112" s="25">
        <f t="shared" ref="E112:G116" si="63">E118</f>
        <v>0</v>
      </c>
      <c r="F112" s="25">
        <f t="shared" si="63"/>
        <v>0</v>
      </c>
      <c r="G112" s="25">
        <f t="shared" si="63"/>
        <v>4001</v>
      </c>
      <c r="H112" s="25">
        <f>H118</f>
        <v>0</v>
      </c>
      <c r="I112" s="177"/>
      <c r="J112" s="236" t="s">
        <v>397</v>
      </c>
      <c r="K112" s="22">
        <v>0</v>
      </c>
    </row>
    <row r="113" spans="1:11" ht="27" customHeight="1" x14ac:dyDescent="0.3">
      <c r="A113" s="184"/>
      <c r="B113" s="194"/>
      <c r="C113" s="33">
        <v>2017</v>
      </c>
      <c r="D113" s="34">
        <f t="shared" si="62"/>
        <v>8123.2</v>
      </c>
      <c r="E113" s="25">
        <f t="shared" si="63"/>
        <v>0</v>
      </c>
      <c r="F113" s="25">
        <f t="shared" si="63"/>
        <v>2922.2</v>
      </c>
      <c r="G113" s="25">
        <f t="shared" si="63"/>
        <v>5201</v>
      </c>
      <c r="H113" s="25">
        <f t="shared" ref="H113:H116" si="64">H119</f>
        <v>0</v>
      </c>
      <c r="I113" s="177"/>
      <c r="J113" s="237"/>
      <c r="K113" s="22">
        <v>5</v>
      </c>
    </row>
    <row r="114" spans="1:11" ht="27" customHeight="1" x14ac:dyDescent="0.3">
      <c r="A114" s="184"/>
      <c r="B114" s="194"/>
      <c r="C114" s="33">
        <v>2018</v>
      </c>
      <c r="D114" s="34">
        <f t="shared" si="62"/>
        <v>0</v>
      </c>
      <c r="E114" s="25">
        <f t="shared" si="63"/>
        <v>0</v>
      </c>
      <c r="F114" s="25">
        <f t="shared" si="63"/>
        <v>0</v>
      </c>
      <c r="G114" s="25">
        <f t="shared" si="63"/>
        <v>0</v>
      </c>
      <c r="H114" s="25">
        <f t="shared" si="64"/>
        <v>0</v>
      </c>
      <c r="I114" s="177"/>
      <c r="J114" s="237"/>
      <c r="K114" s="22">
        <v>0</v>
      </c>
    </row>
    <row r="115" spans="1:11" ht="27" customHeight="1" x14ac:dyDescent="0.3">
      <c r="A115" s="184"/>
      <c r="B115" s="194"/>
      <c r="C115" s="33">
        <v>2019</v>
      </c>
      <c r="D115" s="34">
        <f t="shared" si="62"/>
        <v>0</v>
      </c>
      <c r="E115" s="25">
        <f t="shared" si="63"/>
        <v>0</v>
      </c>
      <c r="F115" s="25">
        <f t="shared" si="63"/>
        <v>0</v>
      </c>
      <c r="G115" s="25">
        <f t="shared" si="63"/>
        <v>0</v>
      </c>
      <c r="H115" s="25">
        <f t="shared" si="64"/>
        <v>0</v>
      </c>
      <c r="I115" s="177"/>
      <c r="J115" s="237"/>
      <c r="K115" s="22">
        <v>0</v>
      </c>
    </row>
    <row r="116" spans="1:11" ht="27" customHeight="1" x14ac:dyDescent="0.3">
      <c r="A116" s="185"/>
      <c r="B116" s="195"/>
      <c r="C116" s="42">
        <v>2020</v>
      </c>
      <c r="D116" s="35">
        <f t="shared" si="62"/>
        <v>0</v>
      </c>
      <c r="E116" s="27">
        <f t="shared" si="63"/>
        <v>0</v>
      </c>
      <c r="F116" s="27">
        <f t="shared" si="63"/>
        <v>0</v>
      </c>
      <c r="G116" s="27">
        <f t="shared" si="63"/>
        <v>0</v>
      </c>
      <c r="H116" s="27">
        <f t="shared" si="64"/>
        <v>0</v>
      </c>
      <c r="I116" s="178"/>
      <c r="J116" s="238"/>
      <c r="K116" s="22">
        <v>0</v>
      </c>
    </row>
    <row r="117" spans="1:11" ht="21" customHeight="1" x14ac:dyDescent="0.3">
      <c r="A117" s="183" t="s">
        <v>303</v>
      </c>
      <c r="B117" s="193" t="s">
        <v>115</v>
      </c>
      <c r="C117" s="33" t="s">
        <v>66</v>
      </c>
      <c r="D117" s="34">
        <f>SUM(E117:H117)</f>
        <v>12124.2</v>
      </c>
      <c r="E117" s="25">
        <f t="shared" ref="E117" si="65">SUM(E118:E122)</f>
        <v>0</v>
      </c>
      <c r="F117" s="25">
        <f t="shared" ref="F117" si="66">SUM(F118:F122)</f>
        <v>2922.2</v>
      </c>
      <c r="G117" s="25">
        <f t="shared" ref="G117" si="67">SUM(G118:G122)</f>
        <v>9202</v>
      </c>
      <c r="H117" s="25">
        <f>SUM(H118:H122)</f>
        <v>0</v>
      </c>
      <c r="I117" s="176" t="s">
        <v>67</v>
      </c>
      <c r="J117" s="2" t="s">
        <v>230</v>
      </c>
      <c r="K117" s="2" t="s">
        <v>230</v>
      </c>
    </row>
    <row r="118" spans="1:11" ht="21" customHeight="1" x14ac:dyDescent="0.3">
      <c r="A118" s="184"/>
      <c r="B118" s="194"/>
      <c r="C118" s="33">
        <v>2016</v>
      </c>
      <c r="D118" s="34">
        <f t="shared" ref="D118:D122" si="68">SUM(E118:H118)</f>
        <v>4001</v>
      </c>
      <c r="E118" s="34">
        <v>0</v>
      </c>
      <c r="F118" s="34">
        <v>0</v>
      </c>
      <c r="G118" s="34">
        <v>4001</v>
      </c>
      <c r="H118" s="34">
        <v>0</v>
      </c>
      <c r="I118" s="177"/>
      <c r="J118" s="236" t="s">
        <v>397</v>
      </c>
      <c r="K118" s="22">
        <v>0</v>
      </c>
    </row>
    <row r="119" spans="1:11" ht="21" customHeight="1" x14ac:dyDescent="0.3">
      <c r="A119" s="184"/>
      <c r="B119" s="194"/>
      <c r="C119" s="33">
        <v>2017</v>
      </c>
      <c r="D119" s="34">
        <f t="shared" si="68"/>
        <v>8123.2</v>
      </c>
      <c r="E119" s="34">
        <v>0</v>
      </c>
      <c r="F119" s="34">
        <v>2922.2</v>
      </c>
      <c r="G119" s="34">
        <v>5201</v>
      </c>
      <c r="H119" s="34">
        <v>0</v>
      </c>
      <c r="I119" s="177"/>
      <c r="J119" s="237"/>
      <c r="K119" s="22">
        <v>5</v>
      </c>
    </row>
    <row r="120" spans="1:11" ht="21" customHeight="1" x14ac:dyDescent="0.3">
      <c r="A120" s="184"/>
      <c r="B120" s="194"/>
      <c r="C120" s="33">
        <v>2018</v>
      </c>
      <c r="D120" s="34">
        <f t="shared" si="68"/>
        <v>0</v>
      </c>
      <c r="E120" s="34">
        <v>0</v>
      </c>
      <c r="F120" s="34">
        <v>0</v>
      </c>
      <c r="G120" s="34">
        <v>0</v>
      </c>
      <c r="H120" s="34">
        <v>0</v>
      </c>
      <c r="I120" s="177"/>
      <c r="J120" s="237"/>
      <c r="K120" s="22">
        <v>0</v>
      </c>
    </row>
    <row r="121" spans="1:11" ht="21" customHeight="1" x14ac:dyDescent="0.3">
      <c r="A121" s="184"/>
      <c r="B121" s="194"/>
      <c r="C121" s="33">
        <v>2019</v>
      </c>
      <c r="D121" s="34">
        <f t="shared" si="68"/>
        <v>0</v>
      </c>
      <c r="E121" s="34">
        <v>0</v>
      </c>
      <c r="F121" s="34">
        <v>0</v>
      </c>
      <c r="G121" s="34">
        <v>0</v>
      </c>
      <c r="H121" s="34">
        <v>0</v>
      </c>
      <c r="I121" s="177"/>
      <c r="J121" s="237"/>
      <c r="K121" s="22">
        <v>0</v>
      </c>
    </row>
    <row r="122" spans="1:11" ht="36.75" customHeight="1" x14ac:dyDescent="0.3">
      <c r="A122" s="185"/>
      <c r="B122" s="195"/>
      <c r="C122" s="33">
        <v>2020</v>
      </c>
      <c r="D122" s="34">
        <f t="shared" si="68"/>
        <v>0</v>
      </c>
      <c r="E122" s="34">
        <v>0</v>
      </c>
      <c r="F122" s="34">
        <v>0</v>
      </c>
      <c r="G122" s="34">
        <v>0</v>
      </c>
      <c r="H122" s="34">
        <v>0</v>
      </c>
      <c r="I122" s="178"/>
      <c r="J122" s="238"/>
      <c r="K122" s="22">
        <v>0</v>
      </c>
    </row>
    <row r="123" spans="1:11" ht="30" customHeight="1" x14ac:dyDescent="0.3">
      <c r="A123" s="22">
        <v>10</v>
      </c>
      <c r="B123" s="172" t="s">
        <v>385</v>
      </c>
      <c r="C123" s="172"/>
      <c r="D123" s="172"/>
      <c r="E123" s="172"/>
      <c r="F123" s="172"/>
      <c r="G123" s="172"/>
      <c r="H123" s="172"/>
      <c r="I123" s="172"/>
      <c r="J123" s="172"/>
      <c r="K123" s="172"/>
    </row>
    <row r="124" spans="1:11" ht="21" customHeight="1" x14ac:dyDescent="0.3">
      <c r="A124" s="186" t="s">
        <v>305</v>
      </c>
      <c r="B124" s="193" t="s">
        <v>594</v>
      </c>
      <c r="C124" s="33" t="s">
        <v>66</v>
      </c>
      <c r="D124" s="34">
        <f>SUM(E124:H124)</f>
        <v>21582.400000000001</v>
      </c>
      <c r="E124" s="25">
        <f t="shared" ref="E124" si="69">SUM(E125:E129)</f>
        <v>0</v>
      </c>
      <c r="F124" s="25">
        <f t="shared" ref="F124" si="70">SUM(F125:F129)</f>
        <v>14972.4</v>
      </c>
      <c r="G124" s="25">
        <f t="shared" ref="G124" si="71">SUM(G125:G129)</f>
        <v>6610</v>
      </c>
      <c r="H124" s="25">
        <f>SUM(H125:H129)</f>
        <v>0</v>
      </c>
      <c r="I124" s="235" t="s">
        <v>67</v>
      </c>
      <c r="J124" s="2" t="s">
        <v>230</v>
      </c>
      <c r="K124" s="2" t="s">
        <v>230</v>
      </c>
    </row>
    <row r="125" spans="1:11" ht="21" customHeight="1" x14ac:dyDescent="0.3">
      <c r="A125" s="187"/>
      <c r="B125" s="194"/>
      <c r="C125" s="33">
        <v>2016</v>
      </c>
      <c r="D125" s="34">
        <f t="shared" ref="D125:D129" si="72">SUM(E125:H125)</f>
        <v>21582.400000000001</v>
      </c>
      <c r="E125" s="34">
        <f t="shared" ref="E125:G129" si="73">E131+E137</f>
        <v>0</v>
      </c>
      <c r="F125" s="34">
        <f t="shared" si="73"/>
        <v>14972.4</v>
      </c>
      <c r="G125" s="34">
        <f t="shared" si="73"/>
        <v>6610</v>
      </c>
      <c r="H125" s="34">
        <f>H131+H137</f>
        <v>0</v>
      </c>
      <c r="I125" s="235"/>
      <c r="J125" s="236" t="s">
        <v>336</v>
      </c>
      <c r="K125" s="22">
        <v>73</v>
      </c>
    </row>
    <row r="126" spans="1:11" ht="21" customHeight="1" x14ac:dyDescent="0.3">
      <c r="A126" s="187"/>
      <c r="B126" s="194"/>
      <c r="C126" s="33">
        <v>2017</v>
      </c>
      <c r="D126" s="34">
        <f t="shared" si="72"/>
        <v>0</v>
      </c>
      <c r="E126" s="34">
        <f t="shared" si="73"/>
        <v>0</v>
      </c>
      <c r="F126" s="34">
        <f t="shared" si="73"/>
        <v>0</v>
      </c>
      <c r="G126" s="34">
        <f t="shared" si="73"/>
        <v>0</v>
      </c>
      <c r="H126" s="34">
        <f t="shared" ref="H126:H129" si="74">H132+H138</f>
        <v>0</v>
      </c>
      <c r="I126" s="235"/>
      <c r="J126" s="237"/>
      <c r="K126" s="22">
        <v>0</v>
      </c>
    </row>
    <row r="127" spans="1:11" ht="21" customHeight="1" x14ac:dyDescent="0.3">
      <c r="A127" s="187"/>
      <c r="B127" s="194"/>
      <c r="C127" s="33">
        <v>2018</v>
      </c>
      <c r="D127" s="34">
        <f t="shared" si="72"/>
        <v>0</v>
      </c>
      <c r="E127" s="34">
        <f t="shared" si="73"/>
        <v>0</v>
      </c>
      <c r="F127" s="34">
        <f t="shared" si="73"/>
        <v>0</v>
      </c>
      <c r="G127" s="34">
        <f t="shared" si="73"/>
        <v>0</v>
      </c>
      <c r="H127" s="34">
        <f t="shared" si="74"/>
        <v>0</v>
      </c>
      <c r="I127" s="235"/>
      <c r="J127" s="237"/>
      <c r="K127" s="22">
        <v>0</v>
      </c>
    </row>
    <row r="128" spans="1:11" ht="21" customHeight="1" x14ac:dyDescent="0.3">
      <c r="A128" s="187"/>
      <c r="B128" s="194"/>
      <c r="C128" s="33">
        <v>2019</v>
      </c>
      <c r="D128" s="34">
        <f t="shared" si="72"/>
        <v>0</v>
      </c>
      <c r="E128" s="34">
        <f t="shared" si="73"/>
        <v>0</v>
      </c>
      <c r="F128" s="34">
        <f t="shared" si="73"/>
        <v>0</v>
      </c>
      <c r="G128" s="34">
        <f t="shared" si="73"/>
        <v>0</v>
      </c>
      <c r="H128" s="34">
        <f t="shared" si="74"/>
        <v>0</v>
      </c>
      <c r="I128" s="235"/>
      <c r="J128" s="237"/>
      <c r="K128" s="22">
        <v>0</v>
      </c>
    </row>
    <row r="129" spans="1:11" ht="35.25" customHeight="1" x14ac:dyDescent="0.3">
      <c r="A129" s="188"/>
      <c r="B129" s="195"/>
      <c r="C129" s="33">
        <v>2020</v>
      </c>
      <c r="D129" s="34">
        <f t="shared" si="72"/>
        <v>0</v>
      </c>
      <c r="E129" s="34">
        <f t="shared" si="73"/>
        <v>0</v>
      </c>
      <c r="F129" s="34">
        <f t="shared" si="73"/>
        <v>0</v>
      </c>
      <c r="G129" s="34">
        <f t="shared" si="73"/>
        <v>0</v>
      </c>
      <c r="H129" s="34">
        <f t="shared" si="74"/>
        <v>0</v>
      </c>
      <c r="I129" s="235"/>
      <c r="J129" s="238"/>
      <c r="K129" s="22">
        <v>0</v>
      </c>
    </row>
    <row r="130" spans="1:11" ht="21" customHeight="1" x14ac:dyDescent="0.3">
      <c r="A130" s="186" t="s">
        <v>306</v>
      </c>
      <c r="B130" s="197" t="s">
        <v>117</v>
      </c>
      <c r="C130" s="33" t="s">
        <v>66</v>
      </c>
      <c r="D130" s="34">
        <f>SUM(E130:H130)</f>
        <v>6610</v>
      </c>
      <c r="E130" s="25">
        <f t="shared" ref="E130" si="75">SUM(E131:E135)</f>
        <v>0</v>
      </c>
      <c r="F130" s="25">
        <f t="shared" ref="F130" si="76">SUM(F131:F135)</f>
        <v>0</v>
      </c>
      <c r="G130" s="25">
        <f t="shared" ref="G130" si="77">SUM(G131:G135)</f>
        <v>6610</v>
      </c>
      <c r="H130" s="25">
        <f>SUM(H131:H135)</f>
        <v>0</v>
      </c>
      <c r="I130" s="235" t="s">
        <v>67</v>
      </c>
      <c r="J130" s="2" t="s">
        <v>230</v>
      </c>
      <c r="K130" s="2" t="s">
        <v>230</v>
      </c>
    </row>
    <row r="131" spans="1:11" ht="21" customHeight="1" x14ac:dyDescent="0.3">
      <c r="A131" s="187"/>
      <c r="B131" s="198"/>
      <c r="C131" s="33">
        <v>2016</v>
      </c>
      <c r="D131" s="34">
        <f t="shared" ref="D131:D135" si="78">SUM(E131:H131)</f>
        <v>6610</v>
      </c>
      <c r="E131" s="34">
        <v>0</v>
      </c>
      <c r="F131" s="34">
        <v>0</v>
      </c>
      <c r="G131" s="34">
        <v>6610</v>
      </c>
      <c r="H131" s="34">
        <v>0</v>
      </c>
      <c r="I131" s="235"/>
      <c r="J131" s="236" t="s">
        <v>337</v>
      </c>
      <c r="K131" s="22">
        <v>0</v>
      </c>
    </row>
    <row r="132" spans="1:11" ht="21" customHeight="1" x14ac:dyDescent="0.3">
      <c r="A132" s="187"/>
      <c r="B132" s="198"/>
      <c r="C132" s="33">
        <v>2017</v>
      </c>
      <c r="D132" s="34">
        <f t="shared" si="78"/>
        <v>0</v>
      </c>
      <c r="E132" s="34">
        <v>0</v>
      </c>
      <c r="F132" s="34">
        <v>0</v>
      </c>
      <c r="G132" s="34">
        <v>0</v>
      </c>
      <c r="H132" s="34">
        <v>0</v>
      </c>
      <c r="I132" s="235"/>
      <c r="J132" s="237"/>
      <c r="K132" s="22">
        <v>0</v>
      </c>
    </row>
    <row r="133" spans="1:11" ht="21" customHeight="1" x14ac:dyDescent="0.3">
      <c r="A133" s="187"/>
      <c r="B133" s="198"/>
      <c r="C133" s="33">
        <v>2018</v>
      </c>
      <c r="D133" s="34">
        <f t="shared" si="78"/>
        <v>0</v>
      </c>
      <c r="E133" s="34">
        <v>0</v>
      </c>
      <c r="F133" s="34">
        <v>0</v>
      </c>
      <c r="G133" s="34">
        <v>0</v>
      </c>
      <c r="H133" s="34">
        <v>0</v>
      </c>
      <c r="I133" s="235"/>
      <c r="J133" s="237"/>
      <c r="K133" s="22">
        <v>0</v>
      </c>
    </row>
    <row r="134" spans="1:11" ht="21" customHeight="1" x14ac:dyDescent="0.3">
      <c r="A134" s="187"/>
      <c r="B134" s="198"/>
      <c r="C134" s="33">
        <v>2019</v>
      </c>
      <c r="D134" s="34">
        <f t="shared" si="78"/>
        <v>0</v>
      </c>
      <c r="E134" s="34">
        <v>0</v>
      </c>
      <c r="F134" s="34">
        <v>0</v>
      </c>
      <c r="G134" s="34">
        <v>0</v>
      </c>
      <c r="H134" s="34">
        <v>0</v>
      </c>
      <c r="I134" s="235"/>
      <c r="J134" s="237"/>
      <c r="K134" s="22">
        <v>0</v>
      </c>
    </row>
    <row r="135" spans="1:11" ht="39.75" customHeight="1" x14ac:dyDescent="0.3">
      <c r="A135" s="188"/>
      <c r="B135" s="199"/>
      <c r="C135" s="33">
        <v>2020</v>
      </c>
      <c r="D135" s="34">
        <f t="shared" si="78"/>
        <v>0</v>
      </c>
      <c r="E135" s="34">
        <v>0</v>
      </c>
      <c r="F135" s="34">
        <v>0</v>
      </c>
      <c r="G135" s="34">
        <v>0</v>
      </c>
      <c r="H135" s="34">
        <v>0</v>
      </c>
      <c r="I135" s="235"/>
      <c r="J135" s="238"/>
      <c r="K135" s="22">
        <v>0</v>
      </c>
    </row>
    <row r="136" spans="1:11" ht="21" customHeight="1" x14ac:dyDescent="0.3">
      <c r="A136" s="186" t="s">
        <v>308</v>
      </c>
      <c r="B136" s="193" t="s">
        <v>118</v>
      </c>
      <c r="C136" s="33" t="s">
        <v>66</v>
      </c>
      <c r="D136" s="34">
        <f>SUM(E136:H136)</f>
        <v>14972.4</v>
      </c>
      <c r="E136" s="25">
        <f t="shared" ref="E136" si="79">SUM(E137:E141)</f>
        <v>0</v>
      </c>
      <c r="F136" s="25">
        <f t="shared" ref="F136" si="80">SUM(F137:F141)</f>
        <v>14972.4</v>
      </c>
      <c r="G136" s="25">
        <f t="shared" ref="G136" si="81">SUM(G137:G141)</f>
        <v>0</v>
      </c>
      <c r="H136" s="25">
        <f>SUM(H137:H141)</f>
        <v>0</v>
      </c>
      <c r="I136" s="235" t="s">
        <v>67</v>
      </c>
      <c r="J136" s="2" t="s">
        <v>230</v>
      </c>
      <c r="K136" s="2" t="s">
        <v>230</v>
      </c>
    </row>
    <row r="137" spans="1:11" ht="21" customHeight="1" x14ac:dyDescent="0.3">
      <c r="A137" s="187"/>
      <c r="B137" s="194"/>
      <c r="C137" s="33">
        <v>2016</v>
      </c>
      <c r="D137" s="34">
        <f t="shared" ref="D137:D141" si="82">SUM(E137:H137)</f>
        <v>14972.4</v>
      </c>
      <c r="E137" s="34">
        <v>0</v>
      </c>
      <c r="F137" s="34">
        <v>14972.4</v>
      </c>
      <c r="G137" s="34">
        <v>0</v>
      </c>
      <c r="H137" s="34">
        <v>0</v>
      </c>
      <c r="I137" s="235"/>
      <c r="J137" s="236" t="s">
        <v>336</v>
      </c>
      <c r="K137" s="22">
        <v>73</v>
      </c>
    </row>
    <row r="138" spans="1:11" ht="21" customHeight="1" x14ac:dyDescent="0.3">
      <c r="A138" s="187"/>
      <c r="B138" s="194"/>
      <c r="C138" s="33">
        <v>2017</v>
      </c>
      <c r="D138" s="34">
        <f t="shared" si="82"/>
        <v>0</v>
      </c>
      <c r="E138" s="34">
        <v>0</v>
      </c>
      <c r="F138" s="34">
        <v>0</v>
      </c>
      <c r="G138" s="34">
        <v>0</v>
      </c>
      <c r="H138" s="34">
        <v>0</v>
      </c>
      <c r="I138" s="235"/>
      <c r="J138" s="237"/>
      <c r="K138" s="22">
        <v>0</v>
      </c>
    </row>
    <row r="139" spans="1:11" ht="21" customHeight="1" x14ac:dyDescent="0.3">
      <c r="A139" s="187"/>
      <c r="B139" s="194"/>
      <c r="C139" s="33">
        <v>2018</v>
      </c>
      <c r="D139" s="34">
        <f t="shared" si="82"/>
        <v>0</v>
      </c>
      <c r="E139" s="34">
        <v>0</v>
      </c>
      <c r="F139" s="34">
        <v>0</v>
      </c>
      <c r="G139" s="34">
        <v>0</v>
      </c>
      <c r="H139" s="34">
        <v>0</v>
      </c>
      <c r="I139" s="235"/>
      <c r="J139" s="237"/>
      <c r="K139" s="22">
        <v>0</v>
      </c>
    </row>
    <row r="140" spans="1:11" ht="21" customHeight="1" x14ac:dyDescent="0.3">
      <c r="A140" s="187"/>
      <c r="B140" s="194"/>
      <c r="C140" s="33">
        <v>2019</v>
      </c>
      <c r="D140" s="34">
        <f t="shared" si="82"/>
        <v>0</v>
      </c>
      <c r="E140" s="34">
        <v>0</v>
      </c>
      <c r="F140" s="34">
        <v>0</v>
      </c>
      <c r="G140" s="34">
        <v>0</v>
      </c>
      <c r="H140" s="34">
        <v>0</v>
      </c>
      <c r="I140" s="235"/>
      <c r="J140" s="237"/>
      <c r="K140" s="22">
        <v>0</v>
      </c>
    </row>
    <row r="141" spans="1:11" ht="36" customHeight="1" x14ac:dyDescent="0.3">
      <c r="A141" s="188"/>
      <c r="B141" s="195"/>
      <c r="C141" s="33">
        <v>2020</v>
      </c>
      <c r="D141" s="34">
        <f t="shared" si="82"/>
        <v>0</v>
      </c>
      <c r="E141" s="34">
        <v>0</v>
      </c>
      <c r="F141" s="34">
        <v>0</v>
      </c>
      <c r="G141" s="34">
        <v>0</v>
      </c>
      <c r="H141" s="34">
        <v>0</v>
      </c>
      <c r="I141" s="235"/>
      <c r="J141" s="238"/>
      <c r="K141" s="22">
        <v>0</v>
      </c>
    </row>
    <row r="142" spans="1:11" ht="30" customHeight="1" x14ac:dyDescent="0.3">
      <c r="A142" s="2">
        <v>11</v>
      </c>
      <c r="B142" s="172" t="s">
        <v>386</v>
      </c>
      <c r="C142" s="172"/>
      <c r="D142" s="172"/>
      <c r="E142" s="172"/>
      <c r="F142" s="172"/>
      <c r="G142" s="172"/>
      <c r="H142" s="172"/>
      <c r="I142" s="172"/>
      <c r="J142" s="172"/>
      <c r="K142" s="172"/>
    </row>
    <row r="143" spans="1:11" ht="21" customHeight="1" x14ac:dyDescent="0.3">
      <c r="A143" s="186" t="s">
        <v>309</v>
      </c>
      <c r="B143" s="193" t="s">
        <v>595</v>
      </c>
      <c r="C143" s="33" t="s">
        <v>66</v>
      </c>
      <c r="D143" s="34">
        <f>SUM(E143:H143)</f>
        <v>4075</v>
      </c>
      <c r="E143" s="25">
        <f t="shared" ref="E143" si="83">SUM(E144:E148)</f>
        <v>0</v>
      </c>
      <c r="F143" s="25">
        <f t="shared" ref="F143" si="84">SUM(F144:F148)</f>
        <v>0</v>
      </c>
      <c r="G143" s="25">
        <f t="shared" ref="G143" si="85">SUM(G144:G148)</f>
        <v>4075</v>
      </c>
      <c r="H143" s="25">
        <f>SUM(H144:H148)</f>
        <v>0</v>
      </c>
      <c r="I143" s="176" t="s">
        <v>67</v>
      </c>
      <c r="J143" s="2" t="s">
        <v>230</v>
      </c>
      <c r="K143" s="2" t="s">
        <v>230</v>
      </c>
    </row>
    <row r="144" spans="1:11" ht="21" customHeight="1" x14ac:dyDescent="0.3">
      <c r="A144" s="187"/>
      <c r="B144" s="194"/>
      <c r="C144" s="33">
        <v>2016</v>
      </c>
      <c r="D144" s="34">
        <f t="shared" ref="D144:D148" si="86">SUM(E144:H144)</f>
        <v>0</v>
      </c>
      <c r="E144" s="34">
        <f t="shared" ref="E144:G148" si="87">E150</f>
        <v>0</v>
      </c>
      <c r="F144" s="34">
        <f t="shared" si="87"/>
        <v>0</v>
      </c>
      <c r="G144" s="34">
        <f t="shared" si="87"/>
        <v>0</v>
      </c>
      <c r="H144" s="34">
        <f>H150</f>
        <v>0</v>
      </c>
      <c r="I144" s="177"/>
      <c r="J144" s="236" t="s">
        <v>337</v>
      </c>
      <c r="K144" s="22">
        <v>0</v>
      </c>
    </row>
    <row r="145" spans="1:11" ht="21" customHeight="1" x14ac:dyDescent="0.3">
      <c r="A145" s="187"/>
      <c r="B145" s="194"/>
      <c r="C145" s="33">
        <v>2017</v>
      </c>
      <c r="D145" s="34">
        <f t="shared" si="86"/>
        <v>4075</v>
      </c>
      <c r="E145" s="34">
        <f t="shared" si="87"/>
        <v>0</v>
      </c>
      <c r="F145" s="34">
        <f t="shared" si="87"/>
        <v>0</v>
      </c>
      <c r="G145" s="34">
        <f t="shared" si="87"/>
        <v>4075</v>
      </c>
      <c r="H145" s="34">
        <f t="shared" ref="H145:H148" si="88">H151</f>
        <v>0</v>
      </c>
      <c r="I145" s="177"/>
      <c r="J145" s="237"/>
      <c r="K145" s="22">
        <v>0</v>
      </c>
    </row>
    <row r="146" spans="1:11" ht="21" customHeight="1" x14ac:dyDescent="0.3">
      <c r="A146" s="187"/>
      <c r="B146" s="194"/>
      <c r="C146" s="33">
        <v>2018</v>
      </c>
      <c r="D146" s="34">
        <f t="shared" si="86"/>
        <v>0</v>
      </c>
      <c r="E146" s="34">
        <f t="shared" si="87"/>
        <v>0</v>
      </c>
      <c r="F146" s="34">
        <f t="shared" si="87"/>
        <v>0</v>
      </c>
      <c r="G146" s="34">
        <f t="shared" si="87"/>
        <v>0</v>
      </c>
      <c r="H146" s="34">
        <f t="shared" si="88"/>
        <v>0</v>
      </c>
      <c r="I146" s="177"/>
      <c r="J146" s="237"/>
      <c r="K146" s="22">
        <v>0</v>
      </c>
    </row>
    <row r="147" spans="1:11" ht="21" customHeight="1" x14ac:dyDescent="0.3">
      <c r="A147" s="187"/>
      <c r="B147" s="194"/>
      <c r="C147" s="33">
        <v>2019</v>
      </c>
      <c r="D147" s="34">
        <f t="shared" si="86"/>
        <v>0</v>
      </c>
      <c r="E147" s="34">
        <f t="shared" si="87"/>
        <v>0</v>
      </c>
      <c r="F147" s="34">
        <f t="shared" si="87"/>
        <v>0</v>
      </c>
      <c r="G147" s="34">
        <f t="shared" si="87"/>
        <v>0</v>
      </c>
      <c r="H147" s="34">
        <f t="shared" si="88"/>
        <v>0</v>
      </c>
      <c r="I147" s="177"/>
      <c r="J147" s="237"/>
      <c r="K147" s="22">
        <v>0</v>
      </c>
    </row>
    <row r="148" spans="1:11" ht="21" customHeight="1" x14ac:dyDescent="0.3">
      <c r="A148" s="188"/>
      <c r="B148" s="195"/>
      <c r="C148" s="33">
        <v>2020</v>
      </c>
      <c r="D148" s="34">
        <f t="shared" si="86"/>
        <v>0</v>
      </c>
      <c r="E148" s="34">
        <f t="shared" si="87"/>
        <v>0</v>
      </c>
      <c r="F148" s="34">
        <f t="shared" si="87"/>
        <v>0</v>
      </c>
      <c r="G148" s="34">
        <f t="shared" si="87"/>
        <v>0</v>
      </c>
      <c r="H148" s="34">
        <f t="shared" si="88"/>
        <v>0</v>
      </c>
      <c r="I148" s="178"/>
      <c r="J148" s="238"/>
      <c r="K148" s="22">
        <v>0</v>
      </c>
    </row>
    <row r="149" spans="1:11" ht="21" customHeight="1" x14ac:dyDescent="0.3">
      <c r="A149" s="186" t="s">
        <v>310</v>
      </c>
      <c r="B149" s="197" t="s">
        <v>387</v>
      </c>
      <c r="C149" s="33" t="s">
        <v>66</v>
      </c>
      <c r="D149" s="34">
        <f>SUM(E149:H149)</f>
        <v>4075</v>
      </c>
      <c r="E149" s="25">
        <f t="shared" ref="E149" si="89">SUM(E150:E154)</f>
        <v>0</v>
      </c>
      <c r="F149" s="25">
        <f t="shared" ref="F149" si="90">SUM(F150:F154)</f>
        <v>0</v>
      </c>
      <c r="G149" s="25">
        <f t="shared" ref="G149" si="91">SUM(G150:G154)</f>
        <v>4075</v>
      </c>
      <c r="H149" s="25">
        <f>SUM(H150:H154)</f>
        <v>0</v>
      </c>
      <c r="I149" s="176" t="s">
        <v>67</v>
      </c>
      <c r="J149" s="2" t="s">
        <v>230</v>
      </c>
      <c r="K149" s="2" t="s">
        <v>230</v>
      </c>
    </row>
    <row r="150" spans="1:11" ht="21" customHeight="1" x14ac:dyDescent="0.3">
      <c r="A150" s="187"/>
      <c r="B150" s="198"/>
      <c r="C150" s="33">
        <v>2016</v>
      </c>
      <c r="D150" s="34">
        <f t="shared" ref="D150:D154" si="92">SUM(E150:H150)</f>
        <v>0</v>
      </c>
      <c r="E150" s="34">
        <v>0</v>
      </c>
      <c r="F150" s="34">
        <v>0</v>
      </c>
      <c r="G150" s="34">
        <v>0</v>
      </c>
      <c r="H150" s="34">
        <v>0</v>
      </c>
      <c r="I150" s="177"/>
      <c r="J150" s="236" t="s">
        <v>337</v>
      </c>
      <c r="K150" s="22">
        <v>0</v>
      </c>
    </row>
    <row r="151" spans="1:11" ht="21" customHeight="1" x14ac:dyDescent="0.3">
      <c r="A151" s="187"/>
      <c r="B151" s="198"/>
      <c r="C151" s="33">
        <v>2017</v>
      </c>
      <c r="D151" s="34">
        <f t="shared" si="92"/>
        <v>4075</v>
      </c>
      <c r="E151" s="34">
        <v>0</v>
      </c>
      <c r="F151" s="34">
        <v>0</v>
      </c>
      <c r="G151" s="34">
        <f>1953.6+2121.4</f>
        <v>4075</v>
      </c>
      <c r="H151" s="34">
        <v>0</v>
      </c>
      <c r="I151" s="177"/>
      <c r="J151" s="237"/>
      <c r="K151" s="22">
        <v>0</v>
      </c>
    </row>
    <row r="152" spans="1:11" ht="21" customHeight="1" x14ac:dyDescent="0.3">
      <c r="A152" s="187"/>
      <c r="B152" s="198"/>
      <c r="C152" s="33">
        <v>2018</v>
      </c>
      <c r="D152" s="34">
        <f t="shared" si="92"/>
        <v>0</v>
      </c>
      <c r="E152" s="34">
        <v>0</v>
      </c>
      <c r="F152" s="34">
        <v>0</v>
      </c>
      <c r="G152" s="34">
        <v>0</v>
      </c>
      <c r="H152" s="34">
        <v>0</v>
      </c>
      <c r="I152" s="177"/>
      <c r="J152" s="237"/>
      <c r="K152" s="22">
        <v>0</v>
      </c>
    </row>
    <row r="153" spans="1:11" ht="21" customHeight="1" x14ac:dyDescent="0.3">
      <c r="A153" s="187"/>
      <c r="B153" s="198"/>
      <c r="C153" s="33">
        <v>2019</v>
      </c>
      <c r="D153" s="34">
        <f t="shared" si="92"/>
        <v>0</v>
      </c>
      <c r="E153" s="34">
        <v>0</v>
      </c>
      <c r="F153" s="34">
        <v>0</v>
      </c>
      <c r="G153" s="34">
        <v>0</v>
      </c>
      <c r="H153" s="34">
        <v>0</v>
      </c>
      <c r="I153" s="177"/>
      <c r="J153" s="237"/>
      <c r="K153" s="22">
        <v>0</v>
      </c>
    </row>
    <row r="154" spans="1:11" ht="21" customHeight="1" x14ac:dyDescent="0.3">
      <c r="A154" s="188"/>
      <c r="B154" s="199"/>
      <c r="C154" s="33">
        <v>2020</v>
      </c>
      <c r="D154" s="34">
        <f t="shared" si="92"/>
        <v>0</v>
      </c>
      <c r="E154" s="34">
        <v>0</v>
      </c>
      <c r="F154" s="34">
        <v>0</v>
      </c>
      <c r="G154" s="34">
        <v>0</v>
      </c>
      <c r="H154" s="34">
        <v>0</v>
      </c>
      <c r="I154" s="178"/>
      <c r="J154" s="238"/>
      <c r="K154" s="22">
        <v>0</v>
      </c>
    </row>
    <row r="155" spans="1:11" ht="30" customHeight="1" x14ac:dyDescent="0.3">
      <c r="A155" s="2">
        <v>12</v>
      </c>
      <c r="B155" s="172" t="s">
        <v>388</v>
      </c>
      <c r="C155" s="172"/>
      <c r="D155" s="172"/>
      <c r="E155" s="172"/>
      <c r="F155" s="172"/>
      <c r="G155" s="172"/>
      <c r="H155" s="172"/>
      <c r="I155" s="172"/>
      <c r="J155" s="172"/>
      <c r="K155" s="172"/>
    </row>
    <row r="156" spans="1:11" ht="21" customHeight="1" x14ac:dyDescent="0.3">
      <c r="A156" s="186" t="s">
        <v>311</v>
      </c>
      <c r="B156" s="193" t="s">
        <v>596</v>
      </c>
      <c r="C156" s="33" t="s">
        <v>66</v>
      </c>
      <c r="D156" s="34">
        <f>SUM(E156:H156)</f>
        <v>10930.5</v>
      </c>
      <c r="E156" s="25">
        <f t="shared" ref="E156" si="93">SUM(E157:E161)</f>
        <v>6634.2000000000007</v>
      </c>
      <c r="F156" s="25">
        <f t="shared" ref="F156" si="94">SUM(F157:F161)</f>
        <v>4019.3999999999996</v>
      </c>
      <c r="G156" s="25">
        <f t="shared" ref="G156" si="95">SUM(G157:G161)</f>
        <v>276.89999999999998</v>
      </c>
      <c r="H156" s="25">
        <f>SUM(H157:H161)</f>
        <v>0</v>
      </c>
      <c r="I156" s="235" t="s">
        <v>67</v>
      </c>
      <c r="J156" s="2" t="s">
        <v>230</v>
      </c>
      <c r="K156" s="2" t="s">
        <v>230</v>
      </c>
    </row>
    <row r="157" spans="1:11" ht="21" customHeight="1" x14ac:dyDescent="0.3">
      <c r="A157" s="187"/>
      <c r="B157" s="194"/>
      <c r="C157" s="33">
        <v>2016</v>
      </c>
      <c r="D157" s="34">
        <f t="shared" ref="D157:D161" si="96">SUM(E157:H157)</f>
        <v>7951.5</v>
      </c>
      <c r="E157" s="34">
        <f t="shared" ref="E157:G161" si="97">E163</f>
        <v>4709.8</v>
      </c>
      <c r="F157" s="34">
        <f t="shared" si="97"/>
        <v>3194.7</v>
      </c>
      <c r="G157" s="34">
        <f t="shared" si="97"/>
        <v>47</v>
      </c>
      <c r="H157" s="34">
        <f>H163</f>
        <v>0</v>
      </c>
      <c r="I157" s="235"/>
      <c r="J157" s="236" t="s">
        <v>625</v>
      </c>
      <c r="K157" s="136">
        <v>11</v>
      </c>
    </row>
    <row r="158" spans="1:11" ht="21" customHeight="1" x14ac:dyDescent="0.3">
      <c r="A158" s="187"/>
      <c r="B158" s="194"/>
      <c r="C158" s="33">
        <v>2017</v>
      </c>
      <c r="D158" s="34">
        <f t="shared" si="96"/>
        <v>2749.1000000000004</v>
      </c>
      <c r="E158" s="34">
        <f t="shared" si="97"/>
        <v>1924.4</v>
      </c>
      <c r="F158" s="34">
        <f t="shared" si="97"/>
        <v>824.7</v>
      </c>
      <c r="G158" s="34">
        <f t="shared" si="97"/>
        <v>0</v>
      </c>
      <c r="H158" s="34">
        <f t="shared" ref="H158:H161" si="98">H164</f>
        <v>0</v>
      </c>
      <c r="I158" s="235"/>
      <c r="J158" s="237"/>
      <c r="K158" s="136">
        <v>3</v>
      </c>
    </row>
    <row r="159" spans="1:11" ht="21" customHeight="1" x14ac:dyDescent="0.3">
      <c r="A159" s="187"/>
      <c r="B159" s="194"/>
      <c r="C159" s="33">
        <v>2018</v>
      </c>
      <c r="D159" s="34">
        <f t="shared" si="96"/>
        <v>229.9</v>
      </c>
      <c r="E159" s="34">
        <f t="shared" si="97"/>
        <v>0</v>
      </c>
      <c r="F159" s="34">
        <f t="shared" si="97"/>
        <v>0</v>
      </c>
      <c r="G159" s="34">
        <f t="shared" si="97"/>
        <v>229.9</v>
      </c>
      <c r="H159" s="34">
        <f t="shared" si="98"/>
        <v>0</v>
      </c>
      <c r="I159" s="235"/>
      <c r="J159" s="237"/>
      <c r="K159" s="136">
        <v>1</v>
      </c>
    </row>
    <row r="160" spans="1:11" ht="21" customHeight="1" x14ac:dyDescent="0.3">
      <c r="A160" s="187"/>
      <c r="B160" s="194"/>
      <c r="C160" s="33">
        <v>2019</v>
      </c>
      <c r="D160" s="34">
        <f t="shared" si="96"/>
        <v>0</v>
      </c>
      <c r="E160" s="34">
        <f t="shared" si="97"/>
        <v>0</v>
      </c>
      <c r="F160" s="34">
        <f t="shared" si="97"/>
        <v>0</v>
      </c>
      <c r="G160" s="34">
        <f t="shared" si="97"/>
        <v>0</v>
      </c>
      <c r="H160" s="34">
        <f t="shared" si="98"/>
        <v>0</v>
      </c>
      <c r="I160" s="235"/>
      <c r="J160" s="237"/>
      <c r="K160" s="136">
        <v>0</v>
      </c>
    </row>
    <row r="161" spans="1:11" ht="63.75" customHeight="1" x14ac:dyDescent="0.3">
      <c r="A161" s="188"/>
      <c r="B161" s="195"/>
      <c r="C161" s="36">
        <v>2020</v>
      </c>
      <c r="D161" s="35">
        <f t="shared" si="96"/>
        <v>0</v>
      </c>
      <c r="E161" s="35">
        <f t="shared" si="97"/>
        <v>0</v>
      </c>
      <c r="F161" s="35">
        <f t="shared" si="97"/>
        <v>0</v>
      </c>
      <c r="G161" s="35">
        <f t="shared" si="97"/>
        <v>0</v>
      </c>
      <c r="H161" s="35">
        <f t="shared" si="98"/>
        <v>0</v>
      </c>
      <c r="I161" s="235"/>
      <c r="J161" s="238"/>
      <c r="K161" s="137">
        <v>0</v>
      </c>
    </row>
    <row r="162" spans="1:11" ht="21" customHeight="1" x14ac:dyDescent="0.3">
      <c r="A162" s="186" t="s">
        <v>312</v>
      </c>
      <c r="B162" s="193" t="s">
        <v>636</v>
      </c>
      <c r="C162" s="33" t="s">
        <v>66</v>
      </c>
      <c r="D162" s="34">
        <f>SUM(E162:H162)</f>
        <v>10930.5</v>
      </c>
      <c r="E162" s="25">
        <f t="shared" ref="E162" si="99">SUM(E163:E167)</f>
        <v>6634.2000000000007</v>
      </c>
      <c r="F162" s="25">
        <f t="shared" ref="F162" si="100">SUM(F163:F167)</f>
        <v>4019.3999999999996</v>
      </c>
      <c r="G162" s="25">
        <f t="shared" ref="G162" si="101">SUM(G163:G167)</f>
        <v>276.89999999999998</v>
      </c>
      <c r="H162" s="25">
        <f>SUM(H163:H167)</f>
        <v>0</v>
      </c>
      <c r="I162" s="235" t="s">
        <v>67</v>
      </c>
      <c r="J162" s="2" t="s">
        <v>230</v>
      </c>
      <c r="K162" s="2" t="s">
        <v>230</v>
      </c>
    </row>
    <row r="163" spans="1:11" ht="21" customHeight="1" x14ac:dyDescent="0.3">
      <c r="A163" s="187"/>
      <c r="B163" s="194"/>
      <c r="C163" s="33">
        <v>2016</v>
      </c>
      <c r="D163" s="34">
        <f t="shared" ref="D163:D167" si="102">SUM(E163:H163)</f>
        <v>7951.5</v>
      </c>
      <c r="E163" s="34">
        <v>4709.8</v>
      </c>
      <c r="F163" s="34">
        <v>3194.7</v>
      </c>
      <c r="G163" s="34">
        <v>47</v>
      </c>
      <c r="H163" s="34">
        <v>0</v>
      </c>
      <c r="I163" s="235"/>
      <c r="J163" s="236" t="s">
        <v>625</v>
      </c>
      <c r="K163" s="22">
        <v>11</v>
      </c>
    </row>
    <row r="164" spans="1:11" ht="21" customHeight="1" x14ac:dyDescent="0.3">
      <c r="A164" s="187"/>
      <c r="B164" s="194"/>
      <c r="C164" s="33">
        <v>2017</v>
      </c>
      <c r="D164" s="34">
        <f t="shared" si="102"/>
        <v>2749.1000000000004</v>
      </c>
      <c r="E164" s="34">
        <v>1924.4</v>
      </c>
      <c r="F164" s="34">
        <v>824.7</v>
      </c>
      <c r="G164" s="34">
        <v>0</v>
      </c>
      <c r="H164" s="34">
        <v>0</v>
      </c>
      <c r="I164" s="235"/>
      <c r="J164" s="237"/>
      <c r="K164" s="22">
        <v>3</v>
      </c>
    </row>
    <row r="165" spans="1:11" ht="23.25" customHeight="1" x14ac:dyDescent="0.3">
      <c r="A165" s="187"/>
      <c r="B165" s="194"/>
      <c r="C165" s="33">
        <v>2018</v>
      </c>
      <c r="D165" s="34">
        <f t="shared" si="102"/>
        <v>229.9</v>
      </c>
      <c r="E165" s="34">
        <v>0</v>
      </c>
      <c r="F165" s="34">
        <v>0</v>
      </c>
      <c r="G165" s="34">
        <v>229.9</v>
      </c>
      <c r="H165" s="34">
        <v>0</v>
      </c>
      <c r="I165" s="235"/>
      <c r="J165" s="237"/>
      <c r="K165" s="22">
        <v>1</v>
      </c>
    </row>
    <row r="166" spans="1:11" ht="24.75" customHeight="1" x14ac:dyDescent="0.3">
      <c r="A166" s="187"/>
      <c r="B166" s="194"/>
      <c r="C166" s="33">
        <v>2019</v>
      </c>
      <c r="D166" s="34">
        <f t="shared" si="102"/>
        <v>0</v>
      </c>
      <c r="E166" s="34">
        <v>0</v>
      </c>
      <c r="F166" s="34">
        <v>0</v>
      </c>
      <c r="G166" s="34">
        <v>0</v>
      </c>
      <c r="H166" s="34">
        <v>0</v>
      </c>
      <c r="I166" s="235"/>
      <c r="J166" s="237"/>
      <c r="K166" s="22">
        <v>0</v>
      </c>
    </row>
    <row r="167" spans="1:11" ht="66" customHeight="1" x14ac:dyDescent="0.3">
      <c r="A167" s="188"/>
      <c r="B167" s="195"/>
      <c r="C167" s="36">
        <v>2020</v>
      </c>
      <c r="D167" s="35">
        <f t="shared" si="102"/>
        <v>0</v>
      </c>
      <c r="E167" s="35">
        <v>0</v>
      </c>
      <c r="F167" s="35">
        <v>0</v>
      </c>
      <c r="G167" s="35">
        <v>0</v>
      </c>
      <c r="H167" s="35">
        <v>0</v>
      </c>
      <c r="I167" s="235"/>
      <c r="J167" s="238"/>
      <c r="K167" s="31">
        <v>0</v>
      </c>
    </row>
    <row r="168" spans="1:11" ht="45" customHeight="1" x14ac:dyDescent="0.3">
      <c r="A168" s="2">
        <v>13</v>
      </c>
      <c r="B168" s="242" t="s">
        <v>608</v>
      </c>
      <c r="C168" s="242"/>
      <c r="D168" s="242"/>
      <c r="E168" s="242"/>
      <c r="F168" s="242"/>
      <c r="G168" s="242"/>
      <c r="H168" s="242"/>
      <c r="I168" s="242"/>
      <c r="J168" s="242"/>
      <c r="K168" s="242"/>
    </row>
    <row r="169" spans="1:11" ht="21" customHeight="1" x14ac:dyDescent="0.3">
      <c r="A169" s="186" t="s">
        <v>313</v>
      </c>
      <c r="B169" s="193" t="s">
        <v>597</v>
      </c>
      <c r="C169" s="33" t="s">
        <v>66</v>
      </c>
      <c r="D169" s="34">
        <f>SUM(E169:H169)</f>
        <v>1109</v>
      </c>
      <c r="E169" s="25">
        <f t="shared" ref="E169" si="103">SUM(E170:E174)</f>
        <v>0</v>
      </c>
      <c r="F169" s="25">
        <f t="shared" ref="F169" si="104">SUM(F170:F174)</f>
        <v>0</v>
      </c>
      <c r="G169" s="25">
        <f t="shared" ref="G169" si="105">SUM(G170:G174)</f>
        <v>1109</v>
      </c>
      <c r="H169" s="25">
        <f>SUM(H170:H174)</f>
        <v>0</v>
      </c>
      <c r="I169" s="176" t="s">
        <v>67</v>
      </c>
      <c r="J169" s="22" t="s">
        <v>230</v>
      </c>
      <c r="K169" s="2" t="s">
        <v>230</v>
      </c>
    </row>
    <row r="170" spans="1:11" ht="21" customHeight="1" x14ac:dyDescent="0.3">
      <c r="A170" s="187"/>
      <c r="B170" s="194"/>
      <c r="C170" s="33">
        <v>2016</v>
      </c>
      <c r="D170" s="34">
        <f t="shared" ref="D170:D174" si="106">SUM(E170:H170)</f>
        <v>733.1</v>
      </c>
      <c r="E170" s="34">
        <f>E176+E188</f>
        <v>0</v>
      </c>
      <c r="F170" s="34">
        <f>F176+F188</f>
        <v>0</v>
      </c>
      <c r="G170" s="34">
        <f>G176+G188</f>
        <v>733.1</v>
      </c>
      <c r="H170" s="34">
        <f>H176+H188</f>
        <v>0</v>
      </c>
      <c r="I170" s="177"/>
      <c r="J170" s="236" t="s">
        <v>389</v>
      </c>
      <c r="K170" s="22">
        <v>1</v>
      </c>
    </row>
    <row r="171" spans="1:11" ht="21" customHeight="1" x14ac:dyDescent="0.3">
      <c r="A171" s="187"/>
      <c r="B171" s="194"/>
      <c r="C171" s="33">
        <v>2017</v>
      </c>
      <c r="D171" s="34">
        <f t="shared" si="106"/>
        <v>375.9</v>
      </c>
      <c r="E171" s="34">
        <f>E177+E183+E189</f>
        <v>0</v>
      </c>
      <c r="F171" s="34">
        <f>F177+F183+F189</f>
        <v>0</v>
      </c>
      <c r="G171" s="34">
        <f>G177+G183+G189</f>
        <v>375.9</v>
      </c>
      <c r="H171" s="34">
        <f>H177+H183+H189</f>
        <v>0</v>
      </c>
      <c r="I171" s="177"/>
      <c r="J171" s="237"/>
      <c r="K171" s="22">
        <v>1</v>
      </c>
    </row>
    <row r="172" spans="1:11" ht="21" customHeight="1" x14ac:dyDescent="0.3">
      <c r="A172" s="187"/>
      <c r="B172" s="194"/>
      <c r="C172" s="33">
        <v>2018</v>
      </c>
      <c r="D172" s="34">
        <f t="shared" si="106"/>
        <v>0</v>
      </c>
      <c r="E172" s="34">
        <f t="shared" ref="E172:F172" si="107">E178+E184+E190</f>
        <v>0</v>
      </c>
      <c r="F172" s="34">
        <f t="shared" si="107"/>
        <v>0</v>
      </c>
      <c r="G172" s="34">
        <f t="shared" ref="G172:H174" si="108">G178+G184+G190</f>
        <v>0</v>
      </c>
      <c r="H172" s="34">
        <f t="shared" si="108"/>
        <v>0</v>
      </c>
      <c r="I172" s="177"/>
      <c r="J172" s="237"/>
      <c r="K172" s="22">
        <v>0</v>
      </c>
    </row>
    <row r="173" spans="1:11" ht="22.5" customHeight="1" x14ac:dyDescent="0.3">
      <c r="A173" s="187"/>
      <c r="B173" s="194"/>
      <c r="C173" s="33">
        <v>2019</v>
      </c>
      <c r="D173" s="34">
        <f t="shared" si="106"/>
        <v>0</v>
      </c>
      <c r="E173" s="34">
        <f t="shared" ref="E173:F173" si="109">E179+E185+E191</f>
        <v>0</v>
      </c>
      <c r="F173" s="34">
        <f t="shared" si="109"/>
        <v>0</v>
      </c>
      <c r="G173" s="34">
        <f t="shared" si="108"/>
        <v>0</v>
      </c>
      <c r="H173" s="34">
        <f t="shared" si="108"/>
        <v>0</v>
      </c>
      <c r="I173" s="177"/>
      <c r="J173" s="237"/>
      <c r="K173" s="22">
        <v>0</v>
      </c>
    </row>
    <row r="174" spans="1:11" ht="44.25" customHeight="1" x14ac:dyDescent="0.3">
      <c r="A174" s="188"/>
      <c r="B174" s="195"/>
      <c r="C174" s="36">
        <v>2020</v>
      </c>
      <c r="D174" s="35">
        <f t="shared" si="106"/>
        <v>0</v>
      </c>
      <c r="E174" s="34">
        <f t="shared" ref="E174:F174" si="110">E180+E186+E192</f>
        <v>0</v>
      </c>
      <c r="F174" s="34">
        <f t="shared" si="110"/>
        <v>0</v>
      </c>
      <c r="G174" s="34">
        <f t="shared" si="108"/>
        <v>0</v>
      </c>
      <c r="H174" s="34">
        <f t="shared" si="108"/>
        <v>0</v>
      </c>
      <c r="I174" s="178"/>
      <c r="J174" s="238"/>
      <c r="K174" s="31">
        <v>0</v>
      </c>
    </row>
    <row r="175" spans="1:11" ht="21" customHeight="1" x14ac:dyDescent="0.3">
      <c r="A175" s="186" t="s">
        <v>314</v>
      </c>
      <c r="B175" s="193" t="s">
        <v>648</v>
      </c>
      <c r="C175" s="33" t="s">
        <v>66</v>
      </c>
      <c r="D175" s="34">
        <f>SUM(E175:H175)</f>
        <v>973</v>
      </c>
      <c r="E175" s="25">
        <f t="shared" ref="E175" si="111">SUM(E176:E180)</f>
        <v>0</v>
      </c>
      <c r="F175" s="25">
        <f t="shared" ref="F175" si="112">SUM(F176:F180)</f>
        <v>0</v>
      </c>
      <c r="G175" s="25">
        <f t="shared" ref="G175" si="113">SUM(G176:G180)</f>
        <v>973</v>
      </c>
      <c r="H175" s="25">
        <f>SUM(H176:H180)</f>
        <v>0</v>
      </c>
      <c r="I175" s="176" t="s">
        <v>67</v>
      </c>
      <c r="J175" s="22" t="s">
        <v>230</v>
      </c>
      <c r="K175" s="2" t="s">
        <v>230</v>
      </c>
    </row>
    <row r="176" spans="1:11" ht="21" customHeight="1" x14ac:dyDescent="0.3">
      <c r="A176" s="187"/>
      <c r="B176" s="194"/>
      <c r="C176" s="33">
        <v>2016</v>
      </c>
      <c r="D176" s="34">
        <f t="shared" ref="D176:D180" si="114">SUM(E176:H176)</f>
        <v>733.1</v>
      </c>
      <c r="E176" s="34">
        <v>0</v>
      </c>
      <c r="F176" s="34">
        <v>0</v>
      </c>
      <c r="G176" s="34">
        <v>733.1</v>
      </c>
      <c r="H176" s="34">
        <v>0</v>
      </c>
      <c r="I176" s="177"/>
      <c r="J176" s="236" t="s">
        <v>390</v>
      </c>
      <c r="K176" s="22">
        <v>1</v>
      </c>
    </row>
    <row r="177" spans="1:11" ht="21" customHeight="1" x14ac:dyDescent="0.3">
      <c r="A177" s="187"/>
      <c r="B177" s="194"/>
      <c r="C177" s="33">
        <v>2017</v>
      </c>
      <c r="D177" s="34">
        <f t="shared" si="114"/>
        <v>239.9</v>
      </c>
      <c r="E177" s="34">
        <v>0</v>
      </c>
      <c r="F177" s="34">
        <v>0</v>
      </c>
      <c r="G177" s="34">
        <v>239.9</v>
      </c>
      <c r="H177" s="34">
        <v>0</v>
      </c>
      <c r="I177" s="177"/>
      <c r="J177" s="237"/>
      <c r="K177" s="22">
        <v>1</v>
      </c>
    </row>
    <row r="178" spans="1:11" ht="21" customHeight="1" x14ac:dyDescent="0.3">
      <c r="A178" s="187"/>
      <c r="B178" s="194"/>
      <c r="C178" s="33">
        <v>2018</v>
      </c>
      <c r="D178" s="34">
        <f t="shared" si="114"/>
        <v>0</v>
      </c>
      <c r="E178" s="34">
        <v>0</v>
      </c>
      <c r="F178" s="34">
        <v>0</v>
      </c>
      <c r="G178" s="34">
        <v>0</v>
      </c>
      <c r="H178" s="34">
        <v>0</v>
      </c>
      <c r="I178" s="177"/>
      <c r="J178" s="237"/>
      <c r="K178" s="22">
        <v>0</v>
      </c>
    </row>
    <row r="179" spans="1:11" ht="21" customHeight="1" x14ac:dyDescent="0.3">
      <c r="A179" s="187"/>
      <c r="B179" s="194"/>
      <c r="C179" s="33">
        <v>2019</v>
      </c>
      <c r="D179" s="34">
        <f t="shared" si="114"/>
        <v>0</v>
      </c>
      <c r="E179" s="34">
        <v>0</v>
      </c>
      <c r="F179" s="34">
        <v>0</v>
      </c>
      <c r="G179" s="34">
        <v>0</v>
      </c>
      <c r="H179" s="34">
        <v>0</v>
      </c>
      <c r="I179" s="177"/>
      <c r="J179" s="237"/>
      <c r="K179" s="22">
        <v>0</v>
      </c>
    </row>
    <row r="180" spans="1:11" ht="94.5" customHeight="1" x14ac:dyDescent="0.3">
      <c r="A180" s="188"/>
      <c r="B180" s="195"/>
      <c r="C180" s="36">
        <v>2020</v>
      </c>
      <c r="D180" s="35">
        <f t="shared" si="114"/>
        <v>0</v>
      </c>
      <c r="E180" s="35">
        <v>0</v>
      </c>
      <c r="F180" s="35">
        <v>0</v>
      </c>
      <c r="G180" s="35">
        <v>0</v>
      </c>
      <c r="H180" s="35">
        <v>0</v>
      </c>
      <c r="I180" s="178"/>
      <c r="J180" s="238"/>
      <c r="K180" s="31">
        <v>0</v>
      </c>
    </row>
    <row r="181" spans="1:11" ht="16.5" customHeight="1" x14ac:dyDescent="0.3">
      <c r="A181" s="186" t="s">
        <v>315</v>
      </c>
      <c r="B181" s="193" t="s">
        <v>646</v>
      </c>
      <c r="C181" s="88" t="s">
        <v>66</v>
      </c>
      <c r="D181" s="34">
        <f>SUM(E181:H181)</f>
        <v>36</v>
      </c>
      <c r="E181" s="25">
        <f t="shared" ref="E181:G181" si="115">SUM(E182:E186)</f>
        <v>0</v>
      </c>
      <c r="F181" s="25">
        <f t="shared" si="115"/>
        <v>0</v>
      </c>
      <c r="G181" s="25">
        <f t="shared" si="115"/>
        <v>36</v>
      </c>
      <c r="H181" s="25">
        <f>SUM(H182:H186)</f>
        <v>0</v>
      </c>
      <c r="I181" s="176" t="s">
        <v>67</v>
      </c>
      <c r="J181" s="90" t="s">
        <v>230</v>
      </c>
      <c r="K181" s="86" t="s">
        <v>230</v>
      </c>
    </row>
    <row r="182" spans="1:11" x14ac:dyDescent="0.3">
      <c r="A182" s="187"/>
      <c r="B182" s="194"/>
      <c r="C182" s="88">
        <v>2016</v>
      </c>
      <c r="D182" s="34">
        <f t="shared" ref="D182:D186" si="116">SUM(E182:H182)</f>
        <v>0</v>
      </c>
      <c r="E182" s="34">
        <v>0</v>
      </c>
      <c r="F182" s="34">
        <v>0</v>
      </c>
      <c r="G182" s="34">
        <v>0</v>
      </c>
      <c r="H182" s="34">
        <v>0</v>
      </c>
      <c r="I182" s="177"/>
      <c r="J182" s="236" t="s">
        <v>390</v>
      </c>
      <c r="K182" s="90">
        <v>0</v>
      </c>
    </row>
    <row r="183" spans="1:11" x14ac:dyDescent="0.3">
      <c r="A183" s="187"/>
      <c r="B183" s="194"/>
      <c r="C183" s="88">
        <v>2017</v>
      </c>
      <c r="D183" s="34">
        <f t="shared" si="116"/>
        <v>36</v>
      </c>
      <c r="E183" s="34">
        <v>0</v>
      </c>
      <c r="F183" s="34">
        <v>0</v>
      </c>
      <c r="G183" s="34">
        <v>36</v>
      </c>
      <c r="H183" s="34">
        <v>0</v>
      </c>
      <c r="I183" s="177"/>
      <c r="J183" s="237"/>
      <c r="K183" s="90">
        <v>1</v>
      </c>
    </row>
    <row r="184" spans="1:11" x14ac:dyDescent="0.3">
      <c r="A184" s="187"/>
      <c r="B184" s="194"/>
      <c r="C184" s="88">
        <v>2018</v>
      </c>
      <c r="D184" s="34">
        <f t="shared" si="116"/>
        <v>0</v>
      </c>
      <c r="E184" s="34">
        <v>0</v>
      </c>
      <c r="F184" s="34">
        <v>0</v>
      </c>
      <c r="G184" s="34">
        <v>0</v>
      </c>
      <c r="H184" s="34">
        <v>0</v>
      </c>
      <c r="I184" s="177"/>
      <c r="J184" s="237"/>
      <c r="K184" s="90">
        <v>0</v>
      </c>
    </row>
    <row r="185" spans="1:11" x14ac:dyDescent="0.3">
      <c r="A185" s="187"/>
      <c r="B185" s="194"/>
      <c r="C185" s="88">
        <v>2019</v>
      </c>
      <c r="D185" s="34">
        <f t="shared" si="116"/>
        <v>0</v>
      </c>
      <c r="E185" s="34">
        <v>0</v>
      </c>
      <c r="F185" s="34">
        <v>0</v>
      </c>
      <c r="G185" s="34">
        <v>0</v>
      </c>
      <c r="H185" s="34">
        <v>0</v>
      </c>
      <c r="I185" s="177"/>
      <c r="J185" s="237"/>
      <c r="K185" s="90">
        <v>0</v>
      </c>
    </row>
    <row r="186" spans="1:11" x14ac:dyDescent="0.3">
      <c r="A186" s="188"/>
      <c r="B186" s="195"/>
      <c r="C186" s="87">
        <v>2020</v>
      </c>
      <c r="D186" s="35">
        <f t="shared" si="116"/>
        <v>0</v>
      </c>
      <c r="E186" s="35">
        <v>0</v>
      </c>
      <c r="F186" s="35">
        <v>0</v>
      </c>
      <c r="G186" s="35">
        <v>0</v>
      </c>
      <c r="H186" s="35">
        <v>0</v>
      </c>
      <c r="I186" s="178"/>
      <c r="J186" s="238"/>
      <c r="K186" s="91">
        <v>0</v>
      </c>
    </row>
    <row r="187" spans="1:11" ht="22.5" customHeight="1" x14ac:dyDescent="0.3">
      <c r="A187" s="186" t="s">
        <v>645</v>
      </c>
      <c r="B187" s="193" t="s">
        <v>647</v>
      </c>
      <c r="C187" s="80" t="s">
        <v>66</v>
      </c>
      <c r="D187" s="34">
        <f>SUM(E187:H187)</f>
        <v>100</v>
      </c>
      <c r="E187" s="25">
        <f t="shared" ref="E187:G187" si="117">SUM(E188:E192)</f>
        <v>0</v>
      </c>
      <c r="F187" s="25">
        <f t="shared" si="117"/>
        <v>0</v>
      </c>
      <c r="G187" s="25">
        <f t="shared" si="117"/>
        <v>100</v>
      </c>
      <c r="H187" s="25">
        <f>SUM(H188:H192)</f>
        <v>0</v>
      </c>
      <c r="I187" s="176" t="s">
        <v>67</v>
      </c>
      <c r="J187" s="83" t="s">
        <v>230</v>
      </c>
      <c r="K187" s="77" t="s">
        <v>230</v>
      </c>
    </row>
    <row r="188" spans="1:11" ht="22.5" customHeight="1" x14ac:dyDescent="0.3">
      <c r="A188" s="187"/>
      <c r="B188" s="194"/>
      <c r="C188" s="80">
        <v>2016</v>
      </c>
      <c r="D188" s="34">
        <f t="shared" ref="D188:D192" si="118">SUM(E188:H188)</f>
        <v>0</v>
      </c>
      <c r="E188" s="34">
        <v>0</v>
      </c>
      <c r="F188" s="34">
        <v>0</v>
      </c>
      <c r="G188" s="34">
        <v>0</v>
      </c>
      <c r="H188" s="34">
        <v>0</v>
      </c>
      <c r="I188" s="177"/>
      <c r="J188" s="236" t="s">
        <v>390</v>
      </c>
      <c r="K188" s="83">
        <v>0</v>
      </c>
    </row>
    <row r="189" spans="1:11" ht="22.5" customHeight="1" x14ac:dyDescent="0.3">
      <c r="A189" s="187"/>
      <c r="B189" s="194"/>
      <c r="C189" s="80">
        <v>2017</v>
      </c>
      <c r="D189" s="34">
        <f t="shared" si="118"/>
        <v>100</v>
      </c>
      <c r="E189" s="34">
        <v>0</v>
      </c>
      <c r="F189" s="34">
        <v>0</v>
      </c>
      <c r="G189" s="34">
        <v>100</v>
      </c>
      <c r="H189" s="34">
        <v>0</v>
      </c>
      <c r="I189" s="177"/>
      <c r="J189" s="237"/>
      <c r="K189" s="83">
        <v>1</v>
      </c>
    </row>
    <row r="190" spans="1:11" ht="22.5" customHeight="1" x14ac:dyDescent="0.3">
      <c r="A190" s="187"/>
      <c r="B190" s="194"/>
      <c r="C190" s="80">
        <v>2018</v>
      </c>
      <c r="D190" s="34">
        <f t="shared" si="118"/>
        <v>0</v>
      </c>
      <c r="E190" s="34">
        <v>0</v>
      </c>
      <c r="F190" s="34">
        <v>0</v>
      </c>
      <c r="G190" s="34">
        <v>0</v>
      </c>
      <c r="H190" s="34">
        <v>0</v>
      </c>
      <c r="I190" s="177"/>
      <c r="J190" s="237"/>
      <c r="K190" s="83">
        <v>0</v>
      </c>
    </row>
    <row r="191" spans="1:11" ht="22.5" customHeight="1" x14ac:dyDescent="0.3">
      <c r="A191" s="187"/>
      <c r="B191" s="194"/>
      <c r="C191" s="80">
        <v>2019</v>
      </c>
      <c r="D191" s="34">
        <f t="shared" si="118"/>
        <v>0</v>
      </c>
      <c r="E191" s="34">
        <v>0</v>
      </c>
      <c r="F191" s="34">
        <v>0</v>
      </c>
      <c r="G191" s="34">
        <v>0</v>
      </c>
      <c r="H191" s="34">
        <v>0</v>
      </c>
      <c r="I191" s="177"/>
      <c r="J191" s="237"/>
      <c r="K191" s="83">
        <v>0</v>
      </c>
    </row>
    <row r="192" spans="1:11" ht="22.5" customHeight="1" x14ac:dyDescent="0.3">
      <c r="A192" s="188"/>
      <c r="B192" s="195"/>
      <c r="C192" s="79">
        <v>2020</v>
      </c>
      <c r="D192" s="35">
        <f t="shared" si="118"/>
        <v>0</v>
      </c>
      <c r="E192" s="35">
        <v>0</v>
      </c>
      <c r="F192" s="35">
        <v>0</v>
      </c>
      <c r="G192" s="35">
        <v>0</v>
      </c>
      <c r="H192" s="35">
        <v>0</v>
      </c>
      <c r="I192" s="178"/>
      <c r="J192" s="238"/>
      <c r="K192" s="81">
        <v>0</v>
      </c>
    </row>
    <row r="193" spans="1:11" ht="30" customHeight="1" x14ac:dyDescent="0.3">
      <c r="A193" s="2">
        <v>14</v>
      </c>
      <c r="B193" s="242" t="s">
        <v>391</v>
      </c>
      <c r="C193" s="242"/>
      <c r="D193" s="242"/>
      <c r="E193" s="242"/>
      <c r="F193" s="242"/>
      <c r="G193" s="242"/>
      <c r="H193" s="242"/>
      <c r="I193" s="242"/>
      <c r="J193" s="242"/>
      <c r="K193" s="242"/>
    </row>
    <row r="194" spans="1:11" ht="21" customHeight="1" x14ac:dyDescent="0.3">
      <c r="A194" s="186" t="s">
        <v>316</v>
      </c>
      <c r="B194" s="193" t="s">
        <v>598</v>
      </c>
      <c r="C194" s="33" t="s">
        <v>66</v>
      </c>
      <c r="D194" s="34">
        <f>SUM(E194:H194)</f>
        <v>1200</v>
      </c>
      <c r="E194" s="25">
        <f t="shared" ref="E194" si="119">SUM(E195:E199)</f>
        <v>0</v>
      </c>
      <c r="F194" s="25">
        <f t="shared" ref="F194" si="120">SUM(F195:F199)</f>
        <v>0</v>
      </c>
      <c r="G194" s="25">
        <f t="shared" ref="G194" si="121">SUM(G195:G199)</f>
        <v>1200</v>
      </c>
      <c r="H194" s="25">
        <f>SUM(H195:H199)</f>
        <v>0</v>
      </c>
      <c r="I194" s="235" t="s">
        <v>67</v>
      </c>
      <c r="J194" s="22" t="s">
        <v>230</v>
      </c>
      <c r="K194" s="2" t="s">
        <v>230</v>
      </c>
    </row>
    <row r="195" spans="1:11" ht="21" customHeight="1" x14ac:dyDescent="0.3">
      <c r="A195" s="187"/>
      <c r="B195" s="194"/>
      <c r="C195" s="33">
        <v>2016</v>
      </c>
      <c r="D195" s="34">
        <f t="shared" ref="D195:D199" si="122">SUM(E195:H195)</f>
        <v>1200</v>
      </c>
      <c r="E195" s="34">
        <f t="shared" ref="E195:G199" si="123">E201</f>
        <v>0</v>
      </c>
      <c r="F195" s="34">
        <f t="shared" si="123"/>
        <v>0</v>
      </c>
      <c r="G195" s="34">
        <f t="shared" si="123"/>
        <v>1200</v>
      </c>
      <c r="H195" s="34">
        <f>H201</f>
        <v>0</v>
      </c>
      <c r="I195" s="235"/>
      <c r="J195" s="236" t="s">
        <v>338</v>
      </c>
      <c r="K195" s="22">
        <v>0</v>
      </c>
    </row>
    <row r="196" spans="1:11" ht="21" customHeight="1" x14ac:dyDescent="0.3">
      <c r="A196" s="187"/>
      <c r="B196" s="194"/>
      <c r="C196" s="33">
        <v>2017</v>
      </c>
      <c r="D196" s="34">
        <f t="shared" si="122"/>
        <v>0</v>
      </c>
      <c r="E196" s="34">
        <f t="shared" si="123"/>
        <v>0</v>
      </c>
      <c r="F196" s="34">
        <f t="shared" si="123"/>
        <v>0</v>
      </c>
      <c r="G196" s="34">
        <f t="shared" si="123"/>
        <v>0</v>
      </c>
      <c r="H196" s="34">
        <f t="shared" ref="H196:H199" si="124">H202</f>
        <v>0</v>
      </c>
      <c r="I196" s="235"/>
      <c r="J196" s="237"/>
      <c r="K196" s="22">
        <v>0</v>
      </c>
    </row>
    <row r="197" spans="1:11" ht="21" customHeight="1" x14ac:dyDescent="0.3">
      <c r="A197" s="187"/>
      <c r="B197" s="194"/>
      <c r="C197" s="33">
        <v>2018</v>
      </c>
      <c r="D197" s="34">
        <f t="shared" si="122"/>
        <v>0</v>
      </c>
      <c r="E197" s="34">
        <f t="shared" si="123"/>
        <v>0</v>
      </c>
      <c r="F197" s="34">
        <f t="shared" si="123"/>
        <v>0</v>
      </c>
      <c r="G197" s="34">
        <f t="shared" si="123"/>
        <v>0</v>
      </c>
      <c r="H197" s="34">
        <f t="shared" si="124"/>
        <v>0</v>
      </c>
      <c r="I197" s="235"/>
      <c r="J197" s="237"/>
      <c r="K197" s="22">
        <v>0</v>
      </c>
    </row>
    <row r="198" spans="1:11" ht="21" customHeight="1" x14ac:dyDescent="0.3">
      <c r="A198" s="187"/>
      <c r="B198" s="194"/>
      <c r="C198" s="33">
        <v>2019</v>
      </c>
      <c r="D198" s="34">
        <f t="shared" si="122"/>
        <v>0</v>
      </c>
      <c r="E198" s="34">
        <f t="shared" si="123"/>
        <v>0</v>
      </c>
      <c r="F198" s="34">
        <f t="shared" si="123"/>
        <v>0</v>
      </c>
      <c r="G198" s="34">
        <f t="shared" si="123"/>
        <v>0</v>
      </c>
      <c r="H198" s="34">
        <f t="shared" si="124"/>
        <v>0</v>
      </c>
      <c r="I198" s="235"/>
      <c r="J198" s="237"/>
      <c r="K198" s="22">
        <v>0</v>
      </c>
    </row>
    <row r="199" spans="1:11" ht="21" customHeight="1" x14ac:dyDescent="0.3">
      <c r="A199" s="188"/>
      <c r="B199" s="195"/>
      <c r="C199" s="33">
        <v>2020</v>
      </c>
      <c r="D199" s="34">
        <f t="shared" si="122"/>
        <v>0</v>
      </c>
      <c r="E199" s="34">
        <f t="shared" si="123"/>
        <v>0</v>
      </c>
      <c r="F199" s="34">
        <f t="shared" si="123"/>
        <v>0</v>
      </c>
      <c r="G199" s="34">
        <f t="shared" si="123"/>
        <v>0</v>
      </c>
      <c r="H199" s="34">
        <f t="shared" si="124"/>
        <v>0</v>
      </c>
      <c r="I199" s="235"/>
      <c r="J199" s="238"/>
      <c r="K199" s="22">
        <v>0</v>
      </c>
    </row>
    <row r="200" spans="1:11" ht="21" customHeight="1" x14ac:dyDescent="0.3">
      <c r="A200" s="186" t="s">
        <v>317</v>
      </c>
      <c r="B200" s="193" t="s">
        <v>398</v>
      </c>
      <c r="C200" s="33" t="s">
        <v>66</v>
      </c>
      <c r="D200" s="34">
        <f>SUM(E200:H200)</f>
        <v>1200</v>
      </c>
      <c r="E200" s="25">
        <f t="shared" ref="E200" si="125">SUM(E201:E205)</f>
        <v>0</v>
      </c>
      <c r="F200" s="25">
        <f t="shared" ref="F200" si="126">SUM(F201:F205)</f>
        <v>0</v>
      </c>
      <c r="G200" s="25">
        <f t="shared" ref="G200" si="127">SUM(G201:G205)</f>
        <v>1200</v>
      </c>
      <c r="H200" s="25">
        <f>SUM(H201:H205)</f>
        <v>0</v>
      </c>
      <c r="I200" s="235" t="s">
        <v>67</v>
      </c>
      <c r="J200" s="22" t="s">
        <v>230</v>
      </c>
      <c r="K200" s="2" t="s">
        <v>230</v>
      </c>
    </row>
    <row r="201" spans="1:11" ht="21" customHeight="1" x14ac:dyDescent="0.3">
      <c r="A201" s="187"/>
      <c r="B201" s="194"/>
      <c r="C201" s="33">
        <v>2016</v>
      </c>
      <c r="D201" s="34">
        <f t="shared" ref="D201:D205" si="128">SUM(E201:H201)</f>
        <v>1200</v>
      </c>
      <c r="E201" s="34">
        <v>0</v>
      </c>
      <c r="F201" s="34">
        <v>0</v>
      </c>
      <c r="G201" s="34">
        <v>1200</v>
      </c>
      <c r="H201" s="34">
        <v>0</v>
      </c>
      <c r="I201" s="235"/>
      <c r="J201" s="236" t="s">
        <v>338</v>
      </c>
      <c r="K201" s="22">
        <v>0</v>
      </c>
    </row>
    <row r="202" spans="1:11" ht="21" customHeight="1" x14ac:dyDescent="0.3">
      <c r="A202" s="187"/>
      <c r="B202" s="194"/>
      <c r="C202" s="33">
        <v>2017</v>
      </c>
      <c r="D202" s="34">
        <f t="shared" si="128"/>
        <v>0</v>
      </c>
      <c r="E202" s="34">
        <v>0</v>
      </c>
      <c r="F202" s="34">
        <v>0</v>
      </c>
      <c r="G202" s="34">
        <v>0</v>
      </c>
      <c r="H202" s="34">
        <v>0</v>
      </c>
      <c r="I202" s="235"/>
      <c r="J202" s="237"/>
      <c r="K202" s="22">
        <v>0</v>
      </c>
    </row>
    <row r="203" spans="1:11" ht="21" customHeight="1" x14ac:dyDescent="0.3">
      <c r="A203" s="187"/>
      <c r="B203" s="194"/>
      <c r="C203" s="33">
        <v>2018</v>
      </c>
      <c r="D203" s="34">
        <f t="shared" si="128"/>
        <v>0</v>
      </c>
      <c r="E203" s="34">
        <v>0</v>
      </c>
      <c r="F203" s="34">
        <v>0</v>
      </c>
      <c r="G203" s="34">
        <v>0</v>
      </c>
      <c r="H203" s="34">
        <v>0</v>
      </c>
      <c r="I203" s="235"/>
      <c r="J203" s="237"/>
      <c r="K203" s="22">
        <v>0</v>
      </c>
    </row>
    <row r="204" spans="1:11" ht="21" customHeight="1" x14ac:dyDescent="0.3">
      <c r="A204" s="187"/>
      <c r="B204" s="194"/>
      <c r="C204" s="33">
        <v>2019</v>
      </c>
      <c r="D204" s="34">
        <f t="shared" si="128"/>
        <v>0</v>
      </c>
      <c r="E204" s="34">
        <v>0</v>
      </c>
      <c r="F204" s="34">
        <v>0</v>
      </c>
      <c r="G204" s="34">
        <v>0</v>
      </c>
      <c r="H204" s="34">
        <v>0</v>
      </c>
      <c r="I204" s="235"/>
      <c r="J204" s="237"/>
      <c r="K204" s="22">
        <v>0</v>
      </c>
    </row>
    <row r="205" spans="1:11" ht="21" customHeight="1" x14ac:dyDescent="0.3">
      <c r="A205" s="188"/>
      <c r="B205" s="195"/>
      <c r="C205" s="33">
        <v>2020</v>
      </c>
      <c r="D205" s="34">
        <f t="shared" si="128"/>
        <v>0</v>
      </c>
      <c r="E205" s="34">
        <v>0</v>
      </c>
      <c r="F205" s="34">
        <v>0</v>
      </c>
      <c r="G205" s="34">
        <v>0</v>
      </c>
      <c r="H205" s="34">
        <v>0</v>
      </c>
      <c r="I205" s="235"/>
      <c r="J205" s="238"/>
      <c r="K205" s="22">
        <v>0</v>
      </c>
    </row>
    <row r="206" spans="1:11" ht="30" customHeight="1" x14ac:dyDescent="0.3">
      <c r="A206" s="2">
        <v>15</v>
      </c>
      <c r="B206" s="266" t="s">
        <v>626</v>
      </c>
      <c r="C206" s="267"/>
      <c r="D206" s="267"/>
      <c r="E206" s="267"/>
      <c r="F206" s="267"/>
      <c r="G206" s="267"/>
      <c r="H206" s="267"/>
      <c r="I206" s="267"/>
      <c r="J206" s="267"/>
      <c r="K206" s="268"/>
    </row>
    <row r="207" spans="1:11" ht="21" customHeight="1" x14ac:dyDescent="0.3">
      <c r="A207" s="186" t="s">
        <v>620</v>
      </c>
      <c r="B207" s="189" t="s">
        <v>614</v>
      </c>
      <c r="C207" s="33" t="s">
        <v>66</v>
      </c>
      <c r="D207" s="34">
        <f>SUM(E207:H207)</f>
        <v>5200</v>
      </c>
      <c r="E207" s="25">
        <f t="shared" ref="E207" si="129">SUM(E208:E212)</f>
        <v>0</v>
      </c>
      <c r="F207" s="25">
        <f t="shared" ref="F207" si="130">SUM(F208:F212)</f>
        <v>0</v>
      </c>
      <c r="G207" s="25">
        <f t="shared" ref="G207" si="131">SUM(G208:G212)</f>
        <v>5200</v>
      </c>
      <c r="H207" s="25">
        <f>SUM(H208:H212)</f>
        <v>0</v>
      </c>
      <c r="I207" s="176" t="s">
        <v>67</v>
      </c>
      <c r="J207" s="22" t="s">
        <v>230</v>
      </c>
      <c r="K207" s="2" t="s">
        <v>230</v>
      </c>
    </row>
    <row r="208" spans="1:11" ht="21" customHeight="1" x14ac:dyDescent="0.3">
      <c r="A208" s="187"/>
      <c r="B208" s="189"/>
      <c r="C208" s="33">
        <v>2016</v>
      </c>
      <c r="D208" s="34">
        <f t="shared" ref="D208:D212" si="132">SUM(E208:H208)</f>
        <v>0</v>
      </c>
      <c r="E208" s="34">
        <f t="shared" ref="E208:G212" si="133">E214+E220</f>
        <v>0</v>
      </c>
      <c r="F208" s="34">
        <f t="shared" si="133"/>
        <v>0</v>
      </c>
      <c r="G208" s="34">
        <f t="shared" si="133"/>
        <v>0</v>
      </c>
      <c r="H208" s="34">
        <f>H214+H220</f>
        <v>0</v>
      </c>
      <c r="I208" s="177"/>
      <c r="J208" s="236" t="s">
        <v>339</v>
      </c>
      <c r="K208" s="22">
        <v>0</v>
      </c>
    </row>
    <row r="209" spans="1:11" ht="21" customHeight="1" x14ac:dyDescent="0.3">
      <c r="A209" s="187"/>
      <c r="B209" s="189"/>
      <c r="C209" s="33">
        <v>2017</v>
      </c>
      <c r="D209" s="34">
        <f t="shared" si="132"/>
        <v>5200</v>
      </c>
      <c r="E209" s="34">
        <f t="shared" si="133"/>
        <v>0</v>
      </c>
      <c r="F209" s="34">
        <f t="shared" si="133"/>
        <v>0</v>
      </c>
      <c r="G209" s="34">
        <f t="shared" si="133"/>
        <v>5200</v>
      </c>
      <c r="H209" s="34">
        <f t="shared" ref="H209:H212" si="134">H215+H221</f>
        <v>0</v>
      </c>
      <c r="I209" s="177"/>
      <c r="J209" s="237"/>
      <c r="K209" s="22">
        <v>2</v>
      </c>
    </row>
    <row r="210" spans="1:11" ht="21" customHeight="1" x14ac:dyDescent="0.3">
      <c r="A210" s="187"/>
      <c r="B210" s="189"/>
      <c r="C210" s="33">
        <v>2018</v>
      </c>
      <c r="D210" s="34">
        <f t="shared" si="132"/>
        <v>0</v>
      </c>
      <c r="E210" s="34">
        <f t="shared" si="133"/>
        <v>0</v>
      </c>
      <c r="F210" s="34">
        <f t="shared" si="133"/>
        <v>0</v>
      </c>
      <c r="G210" s="34">
        <f t="shared" si="133"/>
        <v>0</v>
      </c>
      <c r="H210" s="34">
        <f t="shared" si="134"/>
        <v>0</v>
      </c>
      <c r="I210" s="177"/>
      <c r="J210" s="237"/>
      <c r="K210" s="22">
        <v>0</v>
      </c>
    </row>
    <row r="211" spans="1:11" ht="21" customHeight="1" x14ac:dyDescent="0.3">
      <c r="A211" s="187"/>
      <c r="B211" s="189"/>
      <c r="C211" s="33">
        <v>2019</v>
      </c>
      <c r="D211" s="34">
        <f t="shared" si="132"/>
        <v>0</v>
      </c>
      <c r="E211" s="34">
        <f t="shared" si="133"/>
        <v>0</v>
      </c>
      <c r="F211" s="34">
        <f t="shared" si="133"/>
        <v>0</v>
      </c>
      <c r="G211" s="34">
        <f t="shared" si="133"/>
        <v>0</v>
      </c>
      <c r="H211" s="34">
        <f t="shared" si="134"/>
        <v>0</v>
      </c>
      <c r="I211" s="177"/>
      <c r="J211" s="237"/>
      <c r="K211" s="22">
        <v>0</v>
      </c>
    </row>
    <row r="212" spans="1:11" ht="21" customHeight="1" x14ac:dyDescent="0.3">
      <c r="A212" s="188"/>
      <c r="B212" s="189"/>
      <c r="C212" s="33">
        <v>2020</v>
      </c>
      <c r="D212" s="34">
        <f t="shared" si="132"/>
        <v>0</v>
      </c>
      <c r="E212" s="34">
        <f t="shared" si="133"/>
        <v>0</v>
      </c>
      <c r="F212" s="34">
        <f t="shared" si="133"/>
        <v>0</v>
      </c>
      <c r="G212" s="34">
        <f t="shared" si="133"/>
        <v>0</v>
      </c>
      <c r="H212" s="34">
        <f t="shared" si="134"/>
        <v>0</v>
      </c>
      <c r="I212" s="178"/>
      <c r="J212" s="238"/>
      <c r="K212" s="22">
        <v>0</v>
      </c>
    </row>
    <row r="213" spans="1:11" ht="21" customHeight="1" x14ac:dyDescent="0.3">
      <c r="A213" s="186" t="s">
        <v>399</v>
      </c>
      <c r="B213" s="189" t="s">
        <v>392</v>
      </c>
      <c r="C213" s="33" t="s">
        <v>66</v>
      </c>
      <c r="D213" s="34">
        <f>SUM(E213:H213)</f>
        <v>3000</v>
      </c>
      <c r="E213" s="25">
        <f t="shared" ref="E213" si="135">SUM(E214:E218)</f>
        <v>0</v>
      </c>
      <c r="F213" s="25">
        <f t="shared" ref="F213" si="136">SUM(F214:F218)</f>
        <v>0</v>
      </c>
      <c r="G213" s="25">
        <f t="shared" ref="G213" si="137">SUM(G214:G218)</f>
        <v>3000</v>
      </c>
      <c r="H213" s="25">
        <f>SUM(H214:H218)</f>
        <v>0</v>
      </c>
      <c r="I213" s="235" t="s">
        <v>67</v>
      </c>
      <c r="J213" s="2" t="s">
        <v>230</v>
      </c>
      <c r="K213" s="2" t="s">
        <v>230</v>
      </c>
    </row>
    <row r="214" spans="1:11" ht="21" customHeight="1" x14ac:dyDescent="0.3">
      <c r="A214" s="187"/>
      <c r="B214" s="189"/>
      <c r="C214" s="33">
        <v>2016</v>
      </c>
      <c r="D214" s="34">
        <f t="shared" ref="D214:D288" si="138">SUM(E214:H214)</f>
        <v>0</v>
      </c>
      <c r="E214" s="34">
        <v>0</v>
      </c>
      <c r="F214" s="34">
        <v>0</v>
      </c>
      <c r="G214" s="34">
        <v>0</v>
      </c>
      <c r="H214" s="34">
        <v>0</v>
      </c>
      <c r="I214" s="235"/>
      <c r="J214" s="236" t="s">
        <v>339</v>
      </c>
      <c r="K214" s="22">
        <v>0</v>
      </c>
    </row>
    <row r="215" spans="1:11" ht="21" customHeight="1" x14ac:dyDescent="0.3">
      <c r="A215" s="187"/>
      <c r="B215" s="189"/>
      <c r="C215" s="33">
        <v>2017</v>
      </c>
      <c r="D215" s="34">
        <f t="shared" si="138"/>
        <v>3000</v>
      </c>
      <c r="E215" s="34">
        <v>0</v>
      </c>
      <c r="F215" s="34">
        <v>0</v>
      </c>
      <c r="G215" s="34">
        <v>3000</v>
      </c>
      <c r="H215" s="34">
        <v>0</v>
      </c>
      <c r="I215" s="235"/>
      <c r="J215" s="237"/>
      <c r="K215" s="22">
        <v>1</v>
      </c>
    </row>
    <row r="216" spans="1:11" ht="21" customHeight="1" x14ac:dyDescent="0.3">
      <c r="A216" s="187"/>
      <c r="B216" s="189"/>
      <c r="C216" s="33">
        <v>2018</v>
      </c>
      <c r="D216" s="34">
        <f t="shared" si="138"/>
        <v>0</v>
      </c>
      <c r="E216" s="34">
        <v>0</v>
      </c>
      <c r="F216" s="34">
        <v>0</v>
      </c>
      <c r="G216" s="34">
        <v>0</v>
      </c>
      <c r="H216" s="34">
        <v>0</v>
      </c>
      <c r="I216" s="235"/>
      <c r="J216" s="237"/>
      <c r="K216" s="22">
        <v>0</v>
      </c>
    </row>
    <row r="217" spans="1:11" ht="21" customHeight="1" x14ac:dyDescent="0.3">
      <c r="A217" s="187"/>
      <c r="B217" s="189"/>
      <c r="C217" s="33">
        <v>2019</v>
      </c>
      <c r="D217" s="34">
        <f t="shared" si="138"/>
        <v>0</v>
      </c>
      <c r="E217" s="34">
        <v>0</v>
      </c>
      <c r="F217" s="34">
        <v>0</v>
      </c>
      <c r="G217" s="34">
        <v>0</v>
      </c>
      <c r="H217" s="34">
        <v>0</v>
      </c>
      <c r="I217" s="235"/>
      <c r="J217" s="237"/>
      <c r="K217" s="22">
        <v>0</v>
      </c>
    </row>
    <row r="218" spans="1:11" ht="21" customHeight="1" x14ac:dyDescent="0.3">
      <c r="A218" s="188"/>
      <c r="B218" s="189"/>
      <c r="C218" s="33">
        <v>2020</v>
      </c>
      <c r="D218" s="34">
        <f t="shared" si="138"/>
        <v>0</v>
      </c>
      <c r="E218" s="34">
        <v>0</v>
      </c>
      <c r="F218" s="34">
        <v>0</v>
      </c>
      <c r="G218" s="34">
        <v>0</v>
      </c>
      <c r="H218" s="34">
        <v>0</v>
      </c>
      <c r="I218" s="235"/>
      <c r="J218" s="238"/>
      <c r="K218" s="22">
        <v>0</v>
      </c>
    </row>
    <row r="219" spans="1:11" ht="21" customHeight="1" x14ac:dyDescent="0.3">
      <c r="A219" s="186" t="s">
        <v>627</v>
      </c>
      <c r="B219" s="197" t="s">
        <v>685</v>
      </c>
      <c r="C219" s="55" t="s">
        <v>66</v>
      </c>
      <c r="D219" s="34">
        <f>SUM(E219:H219)</f>
        <v>2200</v>
      </c>
      <c r="E219" s="25">
        <f t="shared" ref="E219:G219" si="139">SUM(E220:E224)</f>
        <v>0</v>
      </c>
      <c r="F219" s="25">
        <f t="shared" si="139"/>
        <v>0</v>
      </c>
      <c r="G219" s="25">
        <f t="shared" si="139"/>
        <v>2200</v>
      </c>
      <c r="H219" s="25">
        <f>SUM(H220:H224)</f>
        <v>0</v>
      </c>
      <c r="I219" s="176" t="s">
        <v>67</v>
      </c>
      <c r="J219" s="54" t="s">
        <v>230</v>
      </c>
      <c r="K219" s="54" t="s">
        <v>230</v>
      </c>
    </row>
    <row r="220" spans="1:11" ht="21" customHeight="1" x14ac:dyDescent="0.3">
      <c r="A220" s="187"/>
      <c r="B220" s="198"/>
      <c r="C220" s="55">
        <v>2016</v>
      </c>
      <c r="D220" s="34">
        <f t="shared" ref="D220:D224" si="140">SUM(E220:H220)</f>
        <v>0</v>
      </c>
      <c r="E220" s="34">
        <v>0</v>
      </c>
      <c r="F220" s="34">
        <v>0</v>
      </c>
      <c r="G220" s="34">
        <v>0</v>
      </c>
      <c r="H220" s="34">
        <v>0</v>
      </c>
      <c r="I220" s="177"/>
      <c r="J220" s="236" t="s">
        <v>339</v>
      </c>
      <c r="K220" s="57">
        <v>0</v>
      </c>
    </row>
    <row r="221" spans="1:11" ht="21" customHeight="1" x14ac:dyDescent="0.3">
      <c r="A221" s="187"/>
      <c r="B221" s="198"/>
      <c r="C221" s="55">
        <v>2017</v>
      </c>
      <c r="D221" s="34">
        <f t="shared" si="140"/>
        <v>2200</v>
      </c>
      <c r="E221" s="34">
        <v>0</v>
      </c>
      <c r="F221" s="34">
        <v>0</v>
      </c>
      <c r="G221" s="34">
        <v>2200</v>
      </c>
      <c r="H221" s="34">
        <v>0</v>
      </c>
      <c r="I221" s="177"/>
      <c r="J221" s="237"/>
      <c r="K221" s="57">
        <v>1</v>
      </c>
    </row>
    <row r="222" spans="1:11" ht="21" customHeight="1" x14ac:dyDescent="0.3">
      <c r="A222" s="187"/>
      <c r="B222" s="198"/>
      <c r="C222" s="55">
        <v>2018</v>
      </c>
      <c r="D222" s="34">
        <f t="shared" si="140"/>
        <v>0</v>
      </c>
      <c r="E222" s="34">
        <v>0</v>
      </c>
      <c r="F222" s="34">
        <v>0</v>
      </c>
      <c r="G222" s="34">
        <v>0</v>
      </c>
      <c r="H222" s="34">
        <v>0</v>
      </c>
      <c r="I222" s="177"/>
      <c r="J222" s="237"/>
      <c r="K222" s="57">
        <v>0</v>
      </c>
    </row>
    <row r="223" spans="1:11" ht="21" customHeight="1" x14ac:dyDescent="0.3">
      <c r="A223" s="187"/>
      <c r="B223" s="198"/>
      <c r="C223" s="55">
        <v>2019</v>
      </c>
      <c r="D223" s="34">
        <f t="shared" si="140"/>
        <v>0</v>
      </c>
      <c r="E223" s="34">
        <v>0</v>
      </c>
      <c r="F223" s="34">
        <v>0</v>
      </c>
      <c r="G223" s="34">
        <v>0</v>
      </c>
      <c r="H223" s="34">
        <v>0</v>
      </c>
      <c r="I223" s="177"/>
      <c r="J223" s="237"/>
      <c r="K223" s="57">
        <v>0</v>
      </c>
    </row>
    <row r="224" spans="1:11" ht="21" customHeight="1" x14ac:dyDescent="0.3">
      <c r="A224" s="188"/>
      <c r="B224" s="199"/>
      <c r="C224" s="55">
        <v>2020</v>
      </c>
      <c r="D224" s="34">
        <f t="shared" si="140"/>
        <v>0</v>
      </c>
      <c r="E224" s="34">
        <v>0</v>
      </c>
      <c r="F224" s="34">
        <v>0</v>
      </c>
      <c r="G224" s="34">
        <v>0</v>
      </c>
      <c r="H224" s="34">
        <v>0</v>
      </c>
      <c r="I224" s="178"/>
      <c r="J224" s="238"/>
      <c r="K224" s="57">
        <v>0</v>
      </c>
    </row>
    <row r="225" spans="1:11" ht="21" customHeight="1" x14ac:dyDescent="0.3">
      <c r="A225" s="135">
        <v>16</v>
      </c>
      <c r="B225" s="292" t="s">
        <v>628</v>
      </c>
      <c r="C225" s="293"/>
      <c r="D225" s="293"/>
      <c r="E225" s="293"/>
      <c r="F225" s="293"/>
      <c r="G225" s="293"/>
      <c r="H225" s="293"/>
      <c r="I225" s="293"/>
      <c r="J225" s="293"/>
      <c r="K225" s="294"/>
    </row>
    <row r="226" spans="1:11" ht="21" customHeight="1" x14ac:dyDescent="0.3">
      <c r="A226" s="186" t="s">
        <v>400</v>
      </c>
      <c r="B226" s="189" t="s">
        <v>629</v>
      </c>
      <c r="C226" s="80" t="s">
        <v>66</v>
      </c>
      <c r="D226" s="34">
        <f>SUM(E226:H226)</f>
        <v>252757.19999999998</v>
      </c>
      <c r="E226" s="25">
        <f t="shared" ref="E226:G226" si="141">SUM(E227:E231)</f>
        <v>0</v>
      </c>
      <c r="F226" s="25">
        <f t="shared" si="141"/>
        <v>252484.8</v>
      </c>
      <c r="G226" s="25">
        <f t="shared" si="141"/>
        <v>272.39999999999998</v>
      </c>
      <c r="H226" s="25">
        <f>SUM(H227:H231)</f>
        <v>0</v>
      </c>
      <c r="I226" s="176" t="s">
        <v>7</v>
      </c>
      <c r="J226" s="83" t="s">
        <v>230</v>
      </c>
      <c r="K226" s="77" t="s">
        <v>230</v>
      </c>
    </row>
    <row r="227" spans="1:11" ht="21" customHeight="1" x14ac:dyDescent="0.3">
      <c r="A227" s="187"/>
      <c r="B227" s="189"/>
      <c r="C227" s="80">
        <v>2016</v>
      </c>
      <c r="D227" s="34">
        <f t="shared" ref="D227:D231" si="142">SUM(E227:H227)</f>
        <v>0</v>
      </c>
      <c r="E227" s="34">
        <f>E233+E239</f>
        <v>0</v>
      </c>
      <c r="F227" s="34">
        <f>F233+F239</f>
        <v>0</v>
      </c>
      <c r="G227" s="34">
        <f>G233+G239</f>
        <v>0</v>
      </c>
      <c r="H227" s="34">
        <f>H233+H239</f>
        <v>0</v>
      </c>
      <c r="I227" s="177"/>
      <c r="J227" s="236" t="s">
        <v>696</v>
      </c>
      <c r="K227" s="83">
        <v>0</v>
      </c>
    </row>
    <row r="228" spans="1:11" ht="21" customHeight="1" x14ac:dyDescent="0.3">
      <c r="A228" s="187"/>
      <c r="B228" s="189"/>
      <c r="C228" s="80">
        <v>2017</v>
      </c>
      <c r="D228" s="34">
        <f t="shared" si="142"/>
        <v>176936.1</v>
      </c>
      <c r="E228" s="34">
        <f t="shared" ref="E228" si="143">E234+E240</f>
        <v>0</v>
      </c>
      <c r="F228" s="34">
        <f t="shared" ref="F228:H228" si="144">F234+F240</f>
        <v>176739.4</v>
      </c>
      <c r="G228" s="34">
        <f t="shared" ref="G228" si="145">G234+G240</f>
        <v>196.7</v>
      </c>
      <c r="H228" s="34">
        <f t="shared" si="144"/>
        <v>0</v>
      </c>
      <c r="I228" s="177"/>
      <c r="J228" s="237"/>
      <c r="K228" s="287">
        <v>200</v>
      </c>
    </row>
    <row r="229" spans="1:11" ht="21" customHeight="1" x14ac:dyDescent="0.3">
      <c r="A229" s="187"/>
      <c r="B229" s="189"/>
      <c r="C229" s="80">
        <v>2018</v>
      </c>
      <c r="D229" s="34">
        <f t="shared" si="142"/>
        <v>75821.099999999991</v>
      </c>
      <c r="E229" s="34">
        <f t="shared" ref="E229" si="146">E235+E241</f>
        <v>0</v>
      </c>
      <c r="F229" s="34">
        <f t="shared" ref="F229:H229" si="147">F235+F241</f>
        <v>75745.399999999994</v>
      </c>
      <c r="G229" s="34">
        <f t="shared" ref="G229" si="148">G235+G241</f>
        <v>75.7</v>
      </c>
      <c r="H229" s="34">
        <f t="shared" si="147"/>
        <v>0</v>
      </c>
      <c r="I229" s="177"/>
      <c r="J229" s="237"/>
      <c r="K229" s="288"/>
    </row>
    <row r="230" spans="1:11" ht="21" customHeight="1" x14ac:dyDescent="0.3">
      <c r="A230" s="187"/>
      <c r="B230" s="189"/>
      <c r="C230" s="80">
        <v>2019</v>
      </c>
      <c r="D230" s="34">
        <f t="shared" si="142"/>
        <v>0</v>
      </c>
      <c r="E230" s="34">
        <f t="shared" ref="E230:H231" si="149">E236+E242</f>
        <v>0</v>
      </c>
      <c r="F230" s="34">
        <f t="shared" si="149"/>
        <v>0</v>
      </c>
      <c r="G230" s="34">
        <f t="shared" si="149"/>
        <v>0</v>
      </c>
      <c r="H230" s="34">
        <f t="shared" si="149"/>
        <v>0</v>
      </c>
      <c r="I230" s="177"/>
      <c r="J230" s="237"/>
      <c r="K230" s="83">
        <v>0</v>
      </c>
    </row>
    <row r="231" spans="1:11" ht="21" customHeight="1" x14ac:dyDescent="0.3">
      <c r="A231" s="188"/>
      <c r="B231" s="189"/>
      <c r="C231" s="80">
        <v>2020</v>
      </c>
      <c r="D231" s="34">
        <f t="shared" si="142"/>
        <v>0</v>
      </c>
      <c r="E231" s="34">
        <f t="shared" si="149"/>
        <v>0</v>
      </c>
      <c r="F231" s="34">
        <f t="shared" si="149"/>
        <v>0</v>
      </c>
      <c r="G231" s="34">
        <f t="shared" si="149"/>
        <v>0</v>
      </c>
      <c r="H231" s="34">
        <f t="shared" si="149"/>
        <v>0</v>
      </c>
      <c r="I231" s="178"/>
      <c r="J231" s="238"/>
      <c r="K231" s="83">
        <v>0</v>
      </c>
    </row>
    <row r="232" spans="1:11" ht="21" customHeight="1" x14ac:dyDescent="0.3">
      <c r="A232" s="186" t="s">
        <v>401</v>
      </c>
      <c r="B232" s="189" t="s">
        <v>686</v>
      </c>
      <c r="C232" s="80" t="s">
        <v>66</v>
      </c>
      <c r="D232" s="34">
        <f>SUM(E232:H232)</f>
        <v>20</v>
      </c>
      <c r="E232" s="25">
        <f t="shared" ref="E232:G232" si="150">SUM(E233:E237)</f>
        <v>0</v>
      </c>
      <c r="F232" s="25">
        <f t="shared" si="150"/>
        <v>0</v>
      </c>
      <c r="G232" s="25">
        <f t="shared" si="150"/>
        <v>20</v>
      </c>
      <c r="H232" s="25">
        <f>SUM(H233:H237)</f>
        <v>0</v>
      </c>
      <c r="I232" s="235" t="s">
        <v>7</v>
      </c>
      <c r="J232" s="77" t="s">
        <v>230</v>
      </c>
      <c r="K232" s="77" t="s">
        <v>230</v>
      </c>
    </row>
    <row r="233" spans="1:11" ht="21" customHeight="1" x14ac:dyDescent="0.3">
      <c r="A233" s="187"/>
      <c r="B233" s="189"/>
      <c r="C233" s="80">
        <v>2016</v>
      </c>
      <c r="D233" s="34">
        <f t="shared" ref="D233:D237" si="151">SUM(E233:H233)</f>
        <v>0</v>
      </c>
      <c r="E233" s="34">
        <v>0</v>
      </c>
      <c r="F233" s="34">
        <v>0</v>
      </c>
      <c r="G233" s="34">
        <v>0</v>
      </c>
      <c r="H233" s="34">
        <v>0</v>
      </c>
      <c r="I233" s="235"/>
      <c r="J233" s="236" t="s">
        <v>630</v>
      </c>
      <c r="K233" s="83">
        <v>0</v>
      </c>
    </row>
    <row r="234" spans="1:11" ht="21" customHeight="1" x14ac:dyDescent="0.3">
      <c r="A234" s="187"/>
      <c r="B234" s="189"/>
      <c r="C234" s="80">
        <v>2017</v>
      </c>
      <c r="D234" s="34">
        <f t="shared" si="151"/>
        <v>20</v>
      </c>
      <c r="E234" s="34">
        <v>0</v>
      </c>
      <c r="F234" s="34">
        <v>0</v>
      </c>
      <c r="G234" s="34">
        <v>20</v>
      </c>
      <c r="H234" s="34">
        <v>0</v>
      </c>
      <c r="I234" s="235"/>
      <c r="J234" s="237"/>
      <c r="K234" s="83">
        <v>1</v>
      </c>
    </row>
    <row r="235" spans="1:11" ht="21" customHeight="1" x14ac:dyDescent="0.3">
      <c r="A235" s="187"/>
      <c r="B235" s="189"/>
      <c r="C235" s="80">
        <v>2018</v>
      </c>
      <c r="D235" s="34">
        <f t="shared" si="151"/>
        <v>0</v>
      </c>
      <c r="E235" s="34">
        <v>0</v>
      </c>
      <c r="F235" s="34">
        <v>0</v>
      </c>
      <c r="G235" s="34">
        <v>0</v>
      </c>
      <c r="H235" s="34">
        <v>0</v>
      </c>
      <c r="I235" s="235"/>
      <c r="J235" s="237"/>
      <c r="K235" s="83">
        <v>0</v>
      </c>
    </row>
    <row r="236" spans="1:11" ht="21" customHeight="1" x14ac:dyDescent="0.3">
      <c r="A236" s="187"/>
      <c r="B236" s="189"/>
      <c r="C236" s="80">
        <v>2019</v>
      </c>
      <c r="D236" s="34">
        <f t="shared" si="151"/>
        <v>0</v>
      </c>
      <c r="E236" s="34">
        <v>0</v>
      </c>
      <c r="F236" s="34">
        <v>0</v>
      </c>
      <c r="G236" s="34">
        <v>0</v>
      </c>
      <c r="H236" s="34">
        <v>0</v>
      </c>
      <c r="I236" s="235"/>
      <c r="J236" s="237"/>
      <c r="K236" s="83">
        <v>0</v>
      </c>
    </row>
    <row r="237" spans="1:11" ht="39.75" customHeight="1" x14ac:dyDescent="0.3">
      <c r="A237" s="188"/>
      <c r="B237" s="189"/>
      <c r="C237" s="117">
        <v>2020</v>
      </c>
      <c r="D237" s="35">
        <f t="shared" si="151"/>
        <v>0</v>
      </c>
      <c r="E237" s="35">
        <v>0</v>
      </c>
      <c r="F237" s="35">
        <v>0</v>
      </c>
      <c r="G237" s="35">
        <v>0</v>
      </c>
      <c r="H237" s="35">
        <v>0</v>
      </c>
      <c r="I237" s="235"/>
      <c r="J237" s="238"/>
      <c r="K237" s="83">
        <v>0</v>
      </c>
    </row>
    <row r="238" spans="1:11" ht="21" customHeight="1" x14ac:dyDescent="0.3">
      <c r="A238" s="186" t="s">
        <v>613</v>
      </c>
      <c r="B238" s="189" t="s">
        <v>687</v>
      </c>
      <c r="C238" s="80" t="s">
        <v>66</v>
      </c>
      <c r="D238" s="34">
        <f>SUM(E238:H238)</f>
        <v>252737.19999999998</v>
      </c>
      <c r="E238" s="25">
        <f>SUM(E239:E243)</f>
        <v>0</v>
      </c>
      <c r="F238" s="25">
        <f>SUM(F239:F243)</f>
        <v>252484.8</v>
      </c>
      <c r="G238" s="25">
        <f>SUM(G239:G243)</f>
        <v>252.39999999999998</v>
      </c>
      <c r="H238" s="25">
        <f>SUM(H239:H243)</f>
        <v>0</v>
      </c>
      <c r="I238" s="235" t="s">
        <v>7</v>
      </c>
      <c r="J238" s="77" t="s">
        <v>230</v>
      </c>
      <c r="K238" s="77" t="s">
        <v>230</v>
      </c>
    </row>
    <row r="239" spans="1:11" ht="21" customHeight="1" x14ac:dyDescent="0.3">
      <c r="A239" s="187"/>
      <c r="B239" s="189"/>
      <c r="C239" s="80">
        <v>2016</v>
      </c>
      <c r="D239" s="34">
        <f t="shared" ref="D239:D243" si="152">SUM(E239:H239)</f>
        <v>0</v>
      </c>
      <c r="E239" s="34">
        <v>0</v>
      </c>
      <c r="F239" s="34">
        <v>0</v>
      </c>
      <c r="G239" s="34">
        <v>0</v>
      </c>
      <c r="H239" s="34">
        <v>0</v>
      </c>
      <c r="I239" s="235"/>
      <c r="J239" s="236" t="s">
        <v>695</v>
      </c>
      <c r="K239" s="83">
        <v>0</v>
      </c>
    </row>
    <row r="240" spans="1:11" ht="21" customHeight="1" x14ac:dyDescent="0.3">
      <c r="A240" s="187"/>
      <c r="B240" s="189"/>
      <c r="C240" s="80">
        <v>2017</v>
      </c>
      <c r="D240" s="34">
        <f t="shared" si="152"/>
        <v>176916.1</v>
      </c>
      <c r="E240" s="34">
        <v>0</v>
      </c>
      <c r="F240" s="34">
        <v>176739.4</v>
      </c>
      <c r="G240" s="34">
        <v>176.7</v>
      </c>
      <c r="H240" s="34">
        <v>0</v>
      </c>
      <c r="I240" s="235"/>
      <c r="J240" s="237"/>
      <c r="K240" s="287">
        <v>200</v>
      </c>
    </row>
    <row r="241" spans="1:11" ht="21" customHeight="1" x14ac:dyDescent="0.3">
      <c r="A241" s="187"/>
      <c r="B241" s="189"/>
      <c r="C241" s="80">
        <v>2018</v>
      </c>
      <c r="D241" s="34">
        <f t="shared" si="152"/>
        <v>75821.099999999991</v>
      </c>
      <c r="E241" s="34">
        <v>0</v>
      </c>
      <c r="F241" s="34">
        <v>75745.399999999994</v>
      </c>
      <c r="G241" s="34">
        <v>75.7</v>
      </c>
      <c r="H241" s="34">
        <v>0</v>
      </c>
      <c r="I241" s="235"/>
      <c r="J241" s="237"/>
      <c r="K241" s="288"/>
    </row>
    <row r="242" spans="1:11" ht="21" customHeight="1" x14ac:dyDescent="0.3">
      <c r="A242" s="187"/>
      <c r="B242" s="189"/>
      <c r="C242" s="80">
        <v>2019</v>
      </c>
      <c r="D242" s="34">
        <f t="shared" si="152"/>
        <v>0</v>
      </c>
      <c r="E242" s="34">
        <v>0</v>
      </c>
      <c r="F242" s="34">
        <v>0</v>
      </c>
      <c r="G242" s="34">
        <v>0</v>
      </c>
      <c r="H242" s="34">
        <v>0</v>
      </c>
      <c r="I242" s="235"/>
      <c r="J242" s="237"/>
      <c r="K242" s="83">
        <v>0</v>
      </c>
    </row>
    <row r="243" spans="1:11" ht="45" customHeight="1" x14ac:dyDescent="0.3">
      <c r="A243" s="188"/>
      <c r="B243" s="189"/>
      <c r="C243" s="117">
        <v>2020</v>
      </c>
      <c r="D243" s="35">
        <f t="shared" si="152"/>
        <v>0</v>
      </c>
      <c r="E243" s="35">
        <v>0</v>
      </c>
      <c r="F243" s="35">
        <v>0</v>
      </c>
      <c r="G243" s="35">
        <v>0</v>
      </c>
      <c r="H243" s="35">
        <v>0</v>
      </c>
      <c r="I243" s="235"/>
      <c r="J243" s="238"/>
      <c r="K243" s="83">
        <v>0</v>
      </c>
    </row>
    <row r="244" spans="1:11" x14ac:dyDescent="0.3">
      <c r="A244" s="135">
        <v>17</v>
      </c>
      <c r="B244" s="292" t="s">
        <v>692</v>
      </c>
      <c r="C244" s="293"/>
      <c r="D244" s="293"/>
      <c r="E244" s="293"/>
      <c r="F244" s="293"/>
      <c r="G244" s="293"/>
      <c r="H244" s="293"/>
      <c r="I244" s="293"/>
      <c r="J244" s="293"/>
      <c r="K244" s="294"/>
    </row>
    <row r="245" spans="1:11" ht="20.25" customHeight="1" x14ac:dyDescent="0.3">
      <c r="A245" s="186" t="s">
        <v>661</v>
      </c>
      <c r="B245" s="189" t="s">
        <v>693</v>
      </c>
      <c r="C245" s="116" t="s">
        <v>66</v>
      </c>
      <c r="D245" s="34">
        <f>SUM(E245:H245)</f>
        <v>92092</v>
      </c>
      <c r="E245" s="25">
        <f t="shared" ref="E245:G245" si="153">SUM(E246:E250)</f>
        <v>0</v>
      </c>
      <c r="F245" s="25">
        <f t="shared" si="153"/>
        <v>92000</v>
      </c>
      <c r="G245" s="25">
        <f t="shared" si="153"/>
        <v>92</v>
      </c>
      <c r="H245" s="25">
        <f>SUM(H246:H250)</f>
        <v>0</v>
      </c>
      <c r="I245" s="235" t="s">
        <v>67</v>
      </c>
      <c r="J245" s="113" t="s">
        <v>230</v>
      </c>
      <c r="K245" s="113" t="s">
        <v>230</v>
      </c>
    </row>
    <row r="246" spans="1:11" ht="20.25" customHeight="1" x14ac:dyDescent="0.3">
      <c r="A246" s="187"/>
      <c r="B246" s="189"/>
      <c r="C246" s="116">
        <v>2016</v>
      </c>
      <c r="D246" s="34">
        <f t="shared" ref="D246:D250" si="154">SUM(E246:H246)</f>
        <v>0</v>
      </c>
      <c r="E246" s="34">
        <f t="shared" ref="E246:G246" si="155">E252</f>
        <v>0</v>
      </c>
      <c r="F246" s="34">
        <f t="shared" si="155"/>
        <v>0</v>
      </c>
      <c r="G246" s="34">
        <f t="shared" si="155"/>
        <v>0</v>
      </c>
      <c r="H246" s="34">
        <f>H252</f>
        <v>0</v>
      </c>
      <c r="I246" s="235"/>
      <c r="J246" s="236" t="s">
        <v>697</v>
      </c>
      <c r="K246" s="119">
        <v>0</v>
      </c>
    </row>
    <row r="247" spans="1:11" ht="20.25" customHeight="1" x14ac:dyDescent="0.3">
      <c r="A247" s="187"/>
      <c r="B247" s="189"/>
      <c r="C247" s="116">
        <v>2017</v>
      </c>
      <c r="D247" s="34">
        <f t="shared" si="154"/>
        <v>64464.4</v>
      </c>
      <c r="E247" s="34">
        <f t="shared" ref="E247:H250" si="156">E253</f>
        <v>0</v>
      </c>
      <c r="F247" s="34">
        <f t="shared" si="156"/>
        <v>64400</v>
      </c>
      <c r="G247" s="34">
        <f t="shared" si="156"/>
        <v>64.400000000000006</v>
      </c>
      <c r="H247" s="34">
        <f t="shared" si="156"/>
        <v>0</v>
      </c>
      <c r="I247" s="235"/>
      <c r="J247" s="237"/>
      <c r="K247" s="287">
        <v>80</v>
      </c>
    </row>
    <row r="248" spans="1:11" ht="20.25" customHeight="1" x14ac:dyDescent="0.3">
      <c r="A248" s="187"/>
      <c r="B248" s="189"/>
      <c r="C248" s="116">
        <v>2018</v>
      </c>
      <c r="D248" s="34">
        <f t="shared" si="154"/>
        <v>27627.599999999999</v>
      </c>
      <c r="E248" s="34">
        <f t="shared" ref="E248:G248" si="157">E254</f>
        <v>0</v>
      </c>
      <c r="F248" s="34">
        <f t="shared" si="157"/>
        <v>27600</v>
      </c>
      <c r="G248" s="34">
        <f t="shared" si="157"/>
        <v>27.6</v>
      </c>
      <c r="H248" s="34">
        <f t="shared" si="156"/>
        <v>0</v>
      </c>
      <c r="I248" s="235"/>
      <c r="J248" s="237"/>
      <c r="K248" s="288"/>
    </row>
    <row r="249" spans="1:11" ht="20.25" customHeight="1" x14ac:dyDescent="0.3">
      <c r="A249" s="187"/>
      <c r="B249" s="189"/>
      <c r="C249" s="116">
        <v>2019</v>
      </c>
      <c r="D249" s="34">
        <f t="shared" si="154"/>
        <v>0</v>
      </c>
      <c r="E249" s="34">
        <f t="shared" ref="E249:G249" si="158">E255</f>
        <v>0</v>
      </c>
      <c r="F249" s="34">
        <f t="shared" si="158"/>
        <v>0</v>
      </c>
      <c r="G249" s="34">
        <f t="shared" si="158"/>
        <v>0</v>
      </c>
      <c r="H249" s="34">
        <f t="shared" si="156"/>
        <v>0</v>
      </c>
      <c r="I249" s="235"/>
      <c r="J249" s="237"/>
      <c r="K249" s="119">
        <v>0</v>
      </c>
    </row>
    <row r="250" spans="1:11" ht="20.25" customHeight="1" x14ac:dyDescent="0.3">
      <c r="A250" s="188"/>
      <c r="B250" s="189"/>
      <c r="C250" s="116">
        <v>2020</v>
      </c>
      <c r="D250" s="34">
        <f t="shared" si="154"/>
        <v>0</v>
      </c>
      <c r="E250" s="34">
        <f t="shared" ref="E250:G250" si="159">E256</f>
        <v>0</v>
      </c>
      <c r="F250" s="34">
        <f t="shared" si="159"/>
        <v>0</v>
      </c>
      <c r="G250" s="34">
        <f t="shared" si="159"/>
        <v>0</v>
      </c>
      <c r="H250" s="34">
        <f t="shared" si="156"/>
        <v>0</v>
      </c>
      <c r="I250" s="235"/>
      <c r="J250" s="238"/>
      <c r="K250" s="119">
        <v>0</v>
      </c>
    </row>
    <row r="251" spans="1:11" ht="20.25" customHeight="1" x14ac:dyDescent="0.3">
      <c r="A251" s="186" t="s">
        <v>662</v>
      </c>
      <c r="B251" s="189" t="s">
        <v>694</v>
      </c>
      <c r="C251" s="116" t="s">
        <v>66</v>
      </c>
      <c r="D251" s="34">
        <f>SUM(E251:H251)</f>
        <v>92092</v>
      </c>
      <c r="E251" s="25">
        <f t="shared" ref="E251:G251" si="160">SUM(E252:E256)</f>
        <v>0</v>
      </c>
      <c r="F251" s="25">
        <f t="shared" si="160"/>
        <v>92000</v>
      </c>
      <c r="G251" s="25">
        <f t="shared" si="160"/>
        <v>92</v>
      </c>
      <c r="H251" s="25">
        <f>SUM(H252:H256)</f>
        <v>0</v>
      </c>
      <c r="I251" s="235" t="s">
        <v>67</v>
      </c>
      <c r="J251" s="113" t="s">
        <v>230</v>
      </c>
      <c r="K251" s="113" t="s">
        <v>230</v>
      </c>
    </row>
    <row r="252" spans="1:11" ht="20.25" customHeight="1" x14ac:dyDescent="0.3">
      <c r="A252" s="187"/>
      <c r="B252" s="189"/>
      <c r="C252" s="116">
        <v>2016</v>
      </c>
      <c r="D252" s="34">
        <f t="shared" ref="D252:D256" si="161">SUM(E252:H252)</f>
        <v>0</v>
      </c>
      <c r="E252" s="34">
        <v>0</v>
      </c>
      <c r="F252" s="34">
        <v>0</v>
      </c>
      <c r="G252" s="34">
        <v>0</v>
      </c>
      <c r="H252" s="34">
        <v>0</v>
      </c>
      <c r="I252" s="235"/>
      <c r="J252" s="236" t="s">
        <v>695</v>
      </c>
      <c r="K252" s="119">
        <v>0</v>
      </c>
    </row>
    <row r="253" spans="1:11" ht="20.25" customHeight="1" x14ac:dyDescent="0.3">
      <c r="A253" s="187"/>
      <c r="B253" s="189"/>
      <c r="C253" s="116">
        <v>2017</v>
      </c>
      <c r="D253" s="34">
        <f t="shared" si="161"/>
        <v>64464.4</v>
      </c>
      <c r="E253" s="34">
        <v>0</v>
      </c>
      <c r="F253" s="34">
        <v>64400</v>
      </c>
      <c r="G253" s="34">
        <v>64.400000000000006</v>
      </c>
      <c r="H253" s="34">
        <v>0</v>
      </c>
      <c r="I253" s="235"/>
      <c r="J253" s="237"/>
      <c r="K253" s="287">
        <v>80</v>
      </c>
    </row>
    <row r="254" spans="1:11" ht="20.25" customHeight="1" x14ac:dyDescent="0.3">
      <c r="A254" s="187"/>
      <c r="B254" s="189"/>
      <c r="C254" s="116">
        <v>2018</v>
      </c>
      <c r="D254" s="34">
        <f t="shared" si="161"/>
        <v>27627.599999999999</v>
      </c>
      <c r="E254" s="34">
        <v>0</v>
      </c>
      <c r="F254" s="34">
        <v>27600</v>
      </c>
      <c r="G254" s="34">
        <v>27.6</v>
      </c>
      <c r="H254" s="34">
        <v>0</v>
      </c>
      <c r="I254" s="235"/>
      <c r="J254" s="237"/>
      <c r="K254" s="288"/>
    </row>
    <row r="255" spans="1:11" ht="20.25" customHeight="1" x14ac:dyDescent="0.3">
      <c r="A255" s="187"/>
      <c r="B255" s="189"/>
      <c r="C255" s="116">
        <v>2019</v>
      </c>
      <c r="D255" s="34">
        <f t="shared" si="161"/>
        <v>0</v>
      </c>
      <c r="E255" s="34">
        <v>0</v>
      </c>
      <c r="F255" s="34">
        <v>0</v>
      </c>
      <c r="G255" s="34">
        <v>0</v>
      </c>
      <c r="H255" s="34">
        <v>0</v>
      </c>
      <c r="I255" s="235"/>
      <c r="J255" s="237"/>
      <c r="K255" s="119">
        <v>0</v>
      </c>
    </row>
    <row r="256" spans="1:11" ht="20.25" customHeight="1" x14ac:dyDescent="0.3">
      <c r="A256" s="188"/>
      <c r="B256" s="189"/>
      <c r="C256" s="116">
        <v>2020</v>
      </c>
      <c r="D256" s="34">
        <f t="shared" si="161"/>
        <v>0</v>
      </c>
      <c r="E256" s="34">
        <v>0</v>
      </c>
      <c r="F256" s="34">
        <v>0</v>
      </c>
      <c r="G256" s="34">
        <v>0</v>
      </c>
      <c r="H256" s="34">
        <v>0</v>
      </c>
      <c r="I256" s="235"/>
      <c r="J256" s="238"/>
      <c r="K256" s="119">
        <v>0</v>
      </c>
    </row>
    <row r="257" spans="1:11" ht="21" customHeight="1" x14ac:dyDescent="0.3">
      <c r="A257" s="96">
        <v>18</v>
      </c>
      <c r="B257" s="266" t="s">
        <v>691</v>
      </c>
      <c r="C257" s="267"/>
      <c r="D257" s="267"/>
      <c r="E257" s="267"/>
      <c r="F257" s="267"/>
      <c r="G257" s="267"/>
      <c r="H257" s="267"/>
      <c r="I257" s="267"/>
      <c r="J257" s="267"/>
      <c r="K257" s="268"/>
    </row>
    <row r="258" spans="1:11" ht="21" customHeight="1" x14ac:dyDescent="0.3">
      <c r="A258" s="186" t="s">
        <v>658</v>
      </c>
      <c r="B258" s="189" t="s">
        <v>663</v>
      </c>
      <c r="C258" s="98" t="s">
        <v>66</v>
      </c>
      <c r="D258" s="34">
        <f>SUM(E258:H258)</f>
        <v>3962.1</v>
      </c>
      <c r="E258" s="25">
        <f t="shared" ref="E258:G258" si="162">SUM(E259:E263)</f>
        <v>0</v>
      </c>
      <c r="F258" s="25">
        <f t="shared" si="162"/>
        <v>0</v>
      </c>
      <c r="G258" s="25">
        <f t="shared" si="162"/>
        <v>3962.1</v>
      </c>
      <c r="H258" s="25">
        <f>SUM(H259:H263)</f>
        <v>0</v>
      </c>
      <c r="I258" s="235" t="s">
        <v>67</v>
      </c>
      <c r="J258" s="96" t="s">
        <v>230</v>
      </c>
      <c r="K258" s="96" t="s">
        <v>230</v>
      </c>
    </row>
    <row r="259" spans="1:11" ht="21" customHeight="1" x14ac:dyDescent="0.3">
      <c r="A259" s="187"/>
      <c r="B259" s="189"/>
      <c r="C259" s="98">
        <v>2016</v>
      </c>
      <c r="D259" s="34">
        <f t="shared" ref="D259:D269" si="163">SUM(E259:H259)</f>
        <v>0</v>
      </c>
      <c r="E259" s="34">
        <f t="shared" ref="E259:G263" si="164">E265</f>
        <v>0</v>
      </c>
      <c r="F259" s="34">
        <f t="shared" si="164"/>
        <v>0</v>
      </c>
      <c r="G259" s="34">
        <f t="shared" si="164"/>
        <v>0</v>
      </c>
      <c r="H259" s="34">
        <f>H265</f>
        <v>0</v>
      </c>
      <c r="I259" s="235"/>
      <c r="J259" s="236" t="s">
        <v>666</v>
      </c>
      <c r="K259" s="100">
        <v>0</v>
      </c>
    </row>
    <row r="260" spans="1:11" ht="21" customHeight="1" x14ac:dyDescent="0.3">
      <c r="A260" s="187"/>
      <c r="B260" s="189"/>
      <c r="C260" s="98">
        <v>2017</v>
      </c>
      <c r="D260" s="34">
        <f t="shared" si="163"/>
        <v>0</v>
      </c>
      <c r="E260" s="34">
        <f t="shared" si="164"/>
        <v>0</v>
      </c>
      <c r="F260" s="34">
        <f t="shared" si="164"/>
        <v>0</v>
      </c>
      <c r="G260" s="34">
        <f t="shared" si="164"/>
        <v>0</v>
      </c>
      <c r="H260" s="34">
        <f t="shared" ref="H260:H263" si="165">H266</f>
        <v>0</v>
      </c>
      <c r="I260" s="235"/>
      <c r="J260" s="237"/>
      <c r="K260" s="100">
        <v>0</v>
      </c>
    </row>
    <row r="261" spans="1:11" ht="21" customHeight="1" x14ac:dyDescent="0.3">
      <c r="A261" s="187"/>
      <c r="B261" s="189"/>
      <c r="C261" s="98">
        <v>2018</v>
      </c>
      <c r="D261" s="34">
        <f t="shared" si="163"/>
        <v>3962.1</v>
      </c>
      <c r="E261" s="34">
        <f t="shared" si="164"/>
        <v>0</v>
      </c>
      <c r="F261" s="34">
        <f t="shared" si="164"/>
        <v>0</v>
      </c>
      <c r="G261" s="34">
        <f t="shared" si="164"/>
        <v>3962.1</v>
      </c>
      <c r="H261" s="34">
        <f t="shared" si="165"/>
        <v>0</v>
      </c>
      <c r="I261" s="235"/>
      <c r="J261" s="237"/>
      <c r="K261" s="100">
        <v>1</v>
      </c>
    </row>
    <row r="262" spans="1:11" ht="21" customHeight="1" x14ac:dyDescent="0.3">
      <c r="A262" s="187"/>
      <c r="B262" s="189"/>
      <c r="C262" s="98">
        <v>2019</v>
      </c>
      <c r="D262" s="34">
        <f t="shared" si="163"/>
        <v>0</v>
      </c>
      <c r="E262" s="34">
        <f t="shared" si="164"/>
        <v>0</v>
      </c>
      <c r="F262" s="34">
        <f t="shared" si="164"/>
        <v>0</v>
      </c>
      <c r="G262" s="34">
        <f t="shared" si="164"/>
        <v>0</v>
      </c>
      <c r="H262" s="34">
        <f t="shared" si="165"/>
        <v>0</v>
      </c>
      <c r="I262" s="235"/>
      <c r="J262" s="237"/>
      <c r="K262" s="100">
        <v>0</v>
      </c>
    </row>
    <row r="263" spans="1:11" ht="21" customHeight="1" x14ac:dyDescent="0.3">
      <c r="A263" s="188"/>
      <c r="B263" s="189"/>
      <c r="C263" s="98">
        <v>2020</v>
      </c>
      <c r="D263" s="34">
        <f t="shared" si="163"/>
        <v>0</v>
      </c>
      <c r="E263" s="34">
        <f t="shared" si="164"/>
        <v>0</v>
      </c>
      <c r="F263" s="34">
        <f t="shared" si="164"/>
        <v>0</v>
      </c>
      <c r="G263" s="34">
        <f t="shared" si="164"/>
        <v>0</v>
      </c>
      <c r="H263" s="34">
        <f t="shared" si="165"/>
        <v>0</v>
      </c>
      <c r="I263" s="235"/>
      <c r="J263" s="238"/>
      <c r="K263" s="100">
        <v>0</v>
      </c>
    </row>
    <row r="264" spans="1:11" ht="21" customHeight="1" x14ac:dyDescent="0.3">
      <c r="A264" s="186" t="s">
        <v>659</v>
      </c>
      <c r="B264" s="189" t="s">
        <v>664</v>
      </c>
      <c r="C264" s="98" t="s">
        <v>66</v>
      </c>
      <c r="D264" s="34">
        <f>SUM(E264:H264)</f>
        <v>3962.1</v>
      </c>
      <c r="E264" s="25">
        <f t="shared" ref="E264:G264" si="166">SUM(E265:E269)</f>
        <v>0</v>
      </c>
      <c r="F264" s="25">
        <f t="shared" si="166"/>
        <v>0</v>
      </c>
      <c r="G264" s="25">
        <f t="shared" si="166"/>
        <v>3962.1</v>
      </c>
      <c r="H264" s="25">
        <f>SUM(H265:H269)</f>
        <v>0</v>
      </c>
      <c r="I264" s="235" t="s">
        <v>67</v>
      </c>
      <c r="J264" s="96" t="s">
        <v>230</v>
      </c>
      <c r="K264" s="96" t="s">
        <v>230</v>
      </c>
    </row>
    <row r="265" spans="1:11" ht="21" customHeight="1" x14ac:dyDescent="0.3">
      <c r="A265" s="187"/>
      <c r="B265" s="189"/>
      <c r="C265" s="98">
        <v>2016</v>
      </c>
      <c r="D265" s="34">
        <f t="shared" si="163"/>
        <v>0</v>
      </c>
      <c r="E265" s="34">
        <v>0</v>
      </c>
      <c r="F265" s="34">
        <v>0</v>
      </c>
      <c r="G265" s="34">
        <v>0</v>
      </c>
      <c r="H265" s="34">
        <v>0</v>
      </c>
      <c r="I265" s="235"/>
      <c r="J265" s="236" t="s">
        <v>665</v>
      </c>
      <c r="K265" s="100">
        <v>0</v>
      </c>
    </row>
    <row r="266" spans="1:11" ht="21" customHeight="1" x14ac:dyDescent="0.3">
      <c r="A266" s="187"/>
      <c r="B266" s="189"/>
      <c r="C266" s="98">
        <v>2017</v>
      </c>
      <c r="D266" s="34">
        <f t="shared" si="163"/>
        <v>0</v>
      </c>
      <c r="E266" s="34">
        <v>0</v>
      </c>
      <c r="F266" s="34">
        <v>0</v>
      </c>
      <c r="G266" s="34">
        <v>0</v>
      </c>
      <c r="H266" s="34">
        <v>0</v>
      </c>
      <c r="I266" s="235"/>
      <c r="J266" s="237"/>
      <c r="K266" s="100">
        <v>0</v>
      </c>
    </row>
    <row r="267" spans="1:11" ht="21" customHeight="1" x14ac:dyDescent="0.3">
      <c r="A267" s="187"/>
      <c r="B267" s="189"/>
      <c r="C267" s="98">
        <v>2018</v>
      </c>
      <c r="D267" s="34">
        <f t="shared" si="163"/>
        <v>3962.1</v>
      </c>
      <c r="E267" s="34">
        <v>0</v>
      </c>
      <c r="F267" s="34">
        <v>0</v>
      </c>
      <c r="G267" s="34">
        <v>3962.1</v>
      </c>
      <c r="H267" s="34">
        <v>0</v>
      </c>
      <c r="I267" s="235"/>
      <c r="J267" s="237"/>
      <c r="K267" s="100">
        <v>100</v>
      </c>
    </row>
    <row r="268" spans="1:11" ht="21" customHeight="1" x14ac:dyDescent="0.3">
      <c r="A268" s="187"/>
      <c r="B268" s="189"/>
      <c r="C268" s="98">
        <v>2019</v>
      </c>
      <c r="D268" s="34">
        <f t="shared" si="163"/>
        <v>0</v>
      </c>
      <c r="E268" s="34">
        <v>0</v>
      </c>
      <c r="F268" s="34">
        <v>0</v>
      </c>
      <c r="G268" s="34">
        <v>0</v>
      </c>
      <c r="H268" s="34">
        <v>0</v>
      </c>
      <c r="I268" s="235"/>
      <c r="J268" s="237"/>
      <c r="K268" s="100">
        <v>0</v>
      </c>
    </row>
    <row r="269" spans="1:11" ht="21" customHeight="1" x14ac:dyDescent="0.3">
      <c r="A269" s="188"/>
      <c r="B269" s="189"/>
      <c r="C269" s="98">
        <v>2020</v>
      </c>
      <c r="D269" s="34">
        <f t="shared" si="163"/>
        <v>0</v>
      </c>
      <c r="E269" s="34">
        <v>0</v>
      </c>
      <c r="F269" s="34">
        <v>0</v>
      </c>
      <c r="G269" s="34">
        <v>0</v>
      </c>
      <c r="H269" s="34">
        <v>0</v>
      </c>
      <c r="I269" s="235"/>
      <c r="J269" s="238"/>
      <c r="K269" s="100">
        <v>0</v>
      </c>
    </row>
    <row r="270" spans="1:11" ht="21" customHeight="1" x14ac:dyDescent="0.3">
      <c r="A270" s="96">
        <v>19</v>
      </c>
      <c r="B270" s="266" t="s">
        <v>690</v>
      </c>
      <c r="C270" s="267"/>
      <c r="D270" s="267"/>
      <c r="E270" s="267"/>
      <c r="F270" s="267"/>
      <c r="G270" s="267"/>
      <c r="H270" s="267"/>
      <c r="I270" s="267"/>
      <c r="J270" s="267"/>
      <c r="K270" s="268"/>
    </row>
    <row r="271" spans="1:11" ht="21" customHeight="1" x14ac:dyDescent="0.3">
      <c r="A271" s="186" t="s">
        <v>688</v>
      </c>
      <c r="B271" s="189" t="s">
        <v>698</v>
      </c>
      <c r="C271" s="98" t="s">
        <v>66</v>
      </c>
      <c r="D271" s="34">
        <f>SUM(E271:H271)</f>
        <v>681.2</v>
      </c>
      <c r="E271" s="25">
        <f t="shared" ref="E271:G271" si="167">SUM(E272:E276)</f>
        <v>0</v>
      </c>
      <c r="F271" s="25">
        <f t="shared" si="167"/>
        <v>379.7</v>
      </c>
      <c r="G271" s="25">
        <f t="shared" si="167"/>
        <v>301.5</v>
      </c>
      <c r="H271" s="25">
        <f>SUM(H272:H276)</f>
        <v>0</v>
      </c>
      <c r="I271" s="235" t="s">
        <v>67</v>
      </c>
      <c r="J271" s="96" t="s">
        <v>230</v>
      </c>
      <c r="K271" s="96" t="s">
        <v>230</v>
      </c>
    </row>
    <row r="272" spans="1:11" ht="21" customHeight="1" x14ac:dyDescent="0.3">
      <c r="A272" s="187"/>
      <c r="B272" s="189"/>
      <c r="C272" s="98">
        <v>2016</v>
      </c>
      <c r="D272" s="34">
        <f t="shared" ref="D272:D282" si="168">SUM(E272:H272)</f>
        <v>0</v>
      </c>
      <c r="E272" s="34">
        <f t="shared" ref="E272:G272" si="169">E278</f>
        <v>0</v>
      </c>
      <c r="F272" s="34">
        <f t="shared" si="169"/>
        <v>0</v>
      </c>
      <c r="G272" s="34">
        <f t="shared" si="169"/>
        <v>0</v>
      </c>
      <c r="H272" s="34">
        <f>H278</f>
        <v>0</v>
      </c>
      <c r="I272" s="235"/>
      <c r="J272" s="236" t="s">
        <v>704</v>
      </c>
      <c r="K272" s="100">
        <v>0</v>
      </c>
    </row>
    <row r="273" spans="1:11" ht="21" customHeight="1" x14ac:dyDescent="0.3">
      <c r="A273" s="187"/>
      <c r="B273" s="189"/>
      <c r="C273" s="98">
        <v>2017</v>
      </c>
      <c r="D273" s="34">
        <f t="shared" si="168"/>
        <v>0</v>
      </c>
      <c r="E273" s="34">
        <f t="shared" ref="E273:H276" si="170">E279</f>
        <v>0</v>
      </c>
      <c r="F273" s="34">
        <f t="shared" si="170"/>
        <v>0</v>
      </c>
      <c r="G273" s="34">
        <f t="shared" si="170"/>
        <v>0</v>
      </c>
      <c r="H273" s="34">
        <f t="shared" si="170"/>
        <v>0</v>
      </c>
      <c r="I273" s="235"/>
      <c r="J273" s="237"/>
      <c r="K273" s="100">
        <v>0</v>
      </c>
    </row>
    <row r="274" spans="1:11" ht="21" customHeight="1" x14ac:dyDescent="0.3">
      <c r="A274" s="187"/>
      <c r="B274" s="189"/>
      <c r="C274" s="98">
        <v>2018</v>
      </c>
      <c r="D274" s="34">
        <f t="shared" si="168"/>
        <v>681.2</v>
      </c>
      <c r="E274" s="34">
        <f t="shared" ref="E274:G274" si="171">E280</f>
        <v>0</v>
      </c>
      <c r="F274" s="34">
        <f t="shared" si="171"/>
        <v>379.7</v>
      </c>
      <c r="G274" s="34">
        <f t="shared" si="171"/>
        <v>301.5</v>
      </c>
      <c r="H274" s="34">
        <f t="shared" si="170"/>
        <v>0</v>
      </c>
      <c r="I274" s="235"/>
      <c r="J274" s="237"/>
      <c r="K274" s="100">
        <v>1</v>
      </c>
    </row>
    <row r="275" spans="1:11" ht="21" customHeight="1" x14ac:dyDescent="0.3">
      <c r="A275" s="187"/>
      <c r="B275" s="189"/>
      <c r="C275" s="98">
        <v>2019</v>
      </c>
      <c r="D275" s="34">
        <f t="shared" si="168"/>
        <v>0</v>
      </c>
      <c r="E275" s="34">
        <f t="shared" ref="E275:G275" si="172">E281</f>
        <v>0</v>
      </c>
      <c r="F275" s="34">
        <f t="shared" si="172"/>
        <v>0</v>
      </c>
      <c r="G275" s="34">
        <f t="shared" si="172"/>
        <v>0</v>
      </c>
      <c r="H275" s="34">
        <f t="shared" si="170"/>
        <v>0</v>
      </c>
      <c r="I275" s="235"/>
      <c r="J275" s="237"/>
      <c r="K275" s="100">
        <v>0</v>
      </c>
    </row>
    <row r="276" spans="1:11" ht="29.25" customHeight="1" x14ac:dyDescent="0.3">
      <c r="A276" s="188"/>
      <c r="B276" s="189"/>
      <c r="C276" s="117">
        <v>2020</v>
      </c>
      <c r="D276" s="35">
        <f t="shared" si="168"/>
        <v>0</v>
      </c>
      <c r="E276" s="35">
        <f t="shared" ref="E276:G276" si="173">E282</f>
        <v>0</v>
      </c>
      <c r="F276" s="35">
        <f t="shared" si="173"/>
        <v>0</v>
      </c>
      <c r="G276" s="35">
        <f t="shared" si="173"/>
        <v>0</v>
      </c>
      <c r="H276" s="35">
        <f t="shared" si="170"/>
        <v>0</v>
      </c>
      <c r="I276" s="235"/>
      <c r="J276" s="238"/>
      <c r="K276" s="100">
        <v>0</v>
      </c>
    </row>
    <row r="277" spans="1:11" ht="21" customHeight="1" x14ac:dyDescent="0.3">
      <c r="A277" s="186" t="s">
        <v>689</v>
      </c>
      <c r="B277" s="189" t="s">
        <v>699</v>
      </c>
      <c r="C277" s="98" t="s">
        <v>66</v>
      </c>
      <c r="D277" s="34">
        <f>SUM(E277:H277)</f>
        <v>681.2</v>
      </c>
      <c r="E277" s="25">
        <f t="shared" ref="E277:G277" si="174">SUM(E278:E282)</f>
        <v>0</v>
      </c>
      <c r="F277" s="25">
        <f t="shared" si="174"/>
        <v>379.7</v>
      </c>
      <c r="G277" s="25">
        <f t="shared" si="174"/>
        <v>301.5</v>
      </c>
      <c r="H277" s="25">
        <f>SUM(H278:H282)</f>
        <v>0</v>
      </c>
      <c r="I277" s="235" t="s">
        <v>67</v>
      </c>
      <c r="J277" s="96" t="s">
        <v>230</v>
      </c>
      <c r="K277" s="96" t="s">
        <v>230</v>
      </c>
    </row>
    <row r="278" spans="1:11" ht="21" customHeight="1" x14ac:dyDescent="0.3">
      <c r="A278" s="187"/>
      <c r="B278" s="189"/>
      <c r="C278" s="98">
        <v>2016</v>
      </c>
      <c r="D278" s="34">
        <f t="shared" si="168"/>
        <v>0</v>
      </c>
      <c r="E278" s="34">
        <v>0</v>
      </c>
      <c r="F278" s="34">
        <v>0</v>
      </c>
      <c r="G278" s="34">
        <v>0</v>
      </c>
      <c r="H278" s="34">
        <v>0</v>
      </c>
      <c r="I278" s="235"/>
      <c r="J278" s="236" t="s">
        <v>660</v>
      </c>
      <c r="K278" s="100">
        <v>0</v>
      </c>
    </row>
    <row r="279" spans="1:11" ht="21" customHeight="1" x14ac:dyDescent="0.3">
      <c r="A279" s="187"/>
      <c r="B279" s="189"/>
      <c r="C279" s="98">
        <v>2017</v>
      </c>
      <c r="D279" s="34">
        <f t="shared" si="168"/>
        <v>0</v>
      </c>
      <c r="E279" s="34">
        <v>0</v>
      </c>
      <c r="F279" s="34">
        <v>0</v>
      </c>
      <c r="G279" s="34">
        <v>0</v>
      </c>
      <c r="H279" s="34">
        <v>0</v>
      </c>
      <c r="I279" s="235"/>
      <c r="J279" s="237"/>
      <c r="K279" s="100">
        <v>0</v>
      </c>
    </row>
    <row r="280" spans="1:11" ht="21" customHeight="1" x14ac:dyDescent="0.3">
      <c r="A280" s="187"/>
      <c r="B280" s="189"/>
      <c r="C280" s="98">
        <v>2018</v>
      </c>
      <c r="D280" s="34">
        <f t="shared" si="168"/>
        <v>681.2</v>
      </c>
      <c r="E280" s="34">
        <v>0</v>
      </c>
      <c r="F280" s="34">
        <v>379.7</v>
      </c>
      <c r="G280" s="34">
        <v>301.5</v>
      </c>
      <c r="H280" s="34">
        <v>0</v>
      </c>
      <c r="I280" s="235"/>
      <c r="J280" s="237"/>
      <c r="K280" s="100">
        <v>1</v>
      </c>
    </row>
    <row r="281" spans="1:11" ht="21" customHeight="1" x14ac:dyDescent="0.3">
      <c r="A281" s="187"/>
      <c r="B281" s="189"/>
      <c r="C281" s="98">
        <v>2019</v>
      </c>
      <c r="D281" s="34">
        <f t="shared" si="168"/>
        <v>0</v>
      </c>
      <c r="E281" s="34">
        <v>0</v>
      </c>
      <c r="F281" s="34">
        <v>0</v>
      </c>
      <c r="G281" s="34">
        <v>0</v>
      </c>
      <c r="H281" s="34">
        <v>0</v>
      </c>
      <c r="I281" s="235"/>
      <c r="J281" s="237"/>
      <c r="K281" s="100">
        <v>0</v>
      </c>
    </row>
    <row r="282" spans="1:11" ht="21" customHeight="1" x14ac:dyDescent="0.3">
      <c r="A282" s="188"/>
      <c r="B282" s="189"/>
      <c r="C282" s="98">
        <v>2020</v>
      </c>
      <c r="D282" s="34">
        <f t="shared" si="168"/>
        <v>0</v>
      </c>
      <c r="E282" s="34">
        <v>0</v>
      </c>
      <c r="F282" s="34">
        <v>0</v>
      </c>
      <c r="G282" s="34">
        <v>0</v>
      </c>
      <c r="H282" s="34">
        <v>0</v>
      </c>
      <c r="I282" s="235"/>
      <c r="J282" s="238"/>
      <c r="K282" s="100">
        <v>0</v>
      </c>
    </row>
    <row r="283" spans="1:11" ht="21" customHeight="1" x14ac:dyDescent="0.3">
      <c r="A283" s="243"/>
      <c r="B283" s="172" t="s">
        <v>393</v>
      </c>
      <c r="C283" s="5" t="s">
        <v>66</v>
      </c>
      <c r="D283" s="34">
        <f>SUM(E283:H283)</f>
        <v>635232.69999999995</v>
      </c>
      <c r="E283" s="25">
        <f t="shared" ref="E283" si="175">SUM(E284:E288)</f>
        <v>6634.2000000000007</v>
      </c>
      <c r="F283" s="25">
        <f t="shared" ref="F283" si="176">SUM(F284:F288)</f>
        <v>500981.6</v>
      </c>
      <c r="G283" s="25">
        <f t="shared" ref="G283" si="177">SUM(G284:G288)</f>
        <v>127616.9</v>
      </c>
      <c r="H283" s="25">
        <f>SUM(H284:H288)</f>
        <v>0</v>
      </c>
      <c r="I283" s="234"/>
      <c r="J283" s="234"/>
      <c r="K283" s="234"/>
    </row>
    <row r="284" spans="1:11" ht="21" customHeight="1" x14ac:dyDescent="0.3">
      <c r="A284" s="243"/>
      <c r="B284" s="172"/>
      <c r="C284" s="5">
        <v>2016</v>
      </c>
      <c r="D284" s="34">
        <f t="shared" si="138"/>
        <v>101622.9</v>
      </c>
      <c r="E284" s="34">
        <f>E14+E21+E28+E35+E42+E49+E86+E99+E112+E125+E144+E157+E170+E195+E208+E227+E246+E259+E272</f>
        <v>4709.8</v>
      </c>
      <c r="F284" s="34">
        <f>F14+F21+F28+F35+F42+F49+F86+F99+F112+F125+F144+F157+F170+F195+F208+F227+F246+F259+F272</f>
        <v>53772.9</v>
      </c>
      <c r="G284" s="34">
        <f>G14+G21+G28+G35+G42+G49+G86+G99+G112+G125+G144+G157+G170+G195+G208+G227+G246+G259+G272</f>
        <v>43140.2</v>
      </c>
      <c r="H284" s="34">
        <f>H14+H21+H28+H35+H42+H49+H86+H99+H112+H125+H144+H157+H170+H195+H208+H227+H246+H259+H272</f>
        <v>0</v>
      </c>
      <c r="I284" s="234"/>
      <c r="J284" s="234"/>
      <c r="K284" s="234"/>
    </row>
    <row r="285" spans="1:11" ht="21" customHeight="1" x14ac:dyDescent="0.3">
      <c r="A285" s="243"/>
      <c r="B285" s="172"/>
      <c r="C285" s="5">
        <v>2017</v>
      </c>
      <c r="D285" s="34">
        <f t="shared" si="138"/>
        <v>316739.90000000002</v>
      </c>
      <c r="E285" s="34">
        <f t="shared" ref="E285:F285" si="178">E15+E22+E29+E36+E43+E50+E87+E100+E113+E126+E145+E158+E171+E196+E209+E228+E247+E260+E273</f>
        <v>1924.4</v>
      </c>
      <c r="F285" s="34">
        <f t="shared" si="178"/>
        <v>276672.3</v>
      </c>
      <c r="G285" s="34">
        <f t="shared" ref="G285:H288" si="179">G15+G22+G29+G36+G43+G50+G87+G100+G113+G126+G145+G158+G171+G196+G209+G228+G247+G260+G273</f>
        <v>38143.200000000004</v>
      </c>
      <c r="H285" s="34">
        <f t="shared" si="179"/>
        <v>0</v>
      </c>
      <c r="I285" s="234"/>
      <c r="J285" s="234"/>
      <c r="K285" s="234"/>
    </row>
    <row r="286" spans="1:11" ht="21" customHeight="1" x14ac:dyDescent="0.3">
      <c r="A286" s="243"/>
      <c r="B286" s="172"/>
      <c r="C286" s="5">
        <v>2018</v>
      </c>
      <c r="D286" s="34">
        <f t="shared" si="138"/>
        <v>154659.79999999999</v>
      </c>
      <c r="E286" s="34">
        <f t="shared" ref="E286:F286" si="180">E16+E23+E30+E37+E44+E51+E88+E101+E114+E127+E146+E159+E172+E197+E210+E229+E248+E261+E274</f>
        <v>0</v>
      </c>
      <c r="F286" s="34">
        <f t="shared" si="180"/>
        <v>132891.79999999999</v>
      </c>
      <c r="G286" s="34">
        <f t="shared" si="179"/>
        <v>21768</v>
      </c>
      <c r="H286" s="34">
        <f t="shared" si="179"/>
        <v>0</v>
      </c>
      <c r="I286" s="234"/>
      <c r="J286" s="234"/>
      <c r="K286" s="234"/>
    </row>
    <row r="287" spans="1:11" ht="21" customHeight="1" x14ac:dyDescent="0.3">
      <c r="A287" s="243"/>
      <c r="B287" s="172"/>
      <c r="C287" s="5">
        <v>2019</v>
      </c>
      <c r="D287" s="34">
        <f t="shared" si="138"/>
        <v>37889.399999999994</v>
      </c>
      <c r="E287" s="34">
        <f t="shared" ref="E287:F287" si="181">E17+E24+E31+E38+E45+E52+E89+E102+E115+E128+E147+E160+E173+E198+E211+E230+E249+E262+E275</f>
        <v>0</v>
      </c>
      <c r="F287" s="34">
        <f t="shared" si="181"/>
        <v>26547.1</v>
      </c>
      <c r="G287" s="34">
        <f t="shared" si="179"/>
        <v>11342.3</v>
      </c>
      <c r="H287" s="34">
        <f t="shared" si="179"/>
        <v>0</v>
      </c>
      <c r="I287" s="234"/>
      <c r="J287" s="234"/>
      <c r="K287" s="234"/>
    </row>
    <row r="288" spans="1:11" ht="21" customHeight="1" x14ac:dyDescent="0.3">
      <c r="A288" s="243"/>
      <c r="B288" s="172"/>
      <c r="C288" s="5">
        <v>2020</v>
      </c>
      <c r="D288" s="34">
        <f t="shared" si="138"/>
        <v>24320.7</v>
      </c>
      <c r="E288" s="34">
        <f t="shared" ref="E288:F288" si="182">E18+E25+E32+E39+E46+E53+E90+E103+E116+E129+E148+E161+E174+E199+E212+E231+E250+E263+E276</f>
        <v>0</v>
      </c>
      <c r="F288" s="34">
        <f t="shared" si="182"/>
        <v>11097.5</v>
      </c>
      <c r="G288" s="34">
        <f t="shared" si="179"/>
        <v>13223.2</v>
      </c>
      <c r="H288" s="34">
        <f t="shared" si="179"/>
        <v>0</v>
      </c>
      <c r="I288" s="234"/>
      <c r="J288" s="234"/>
      <c r="K288" s="234"/>
    </row>
    <row r="291" spans="3:7" x14ac:dyDescent="0.3">
      <c r="G291" s="53"/>
    </row>
    <row r="292" spans="3:7" x14ac:dyDescent="0.3">
      <c r="C292">
        <v>2017</v>
      </c>
      <c r="D292" s="121">
        <v>43553.368900000001</v>
      </c>
    </row>
    <row r="293" spans="3:7" x14ac:dyDescent="0.3">
      <c r="D293">
        <v>31786</v>
      </c>
    </row>
    <row r="294" spans="3:7" x14ac:dyDescent="0.3">
      <c r="D294">
        <v>176562.7</v>
      </c>
    </row>
    <row r="295" spans="3:7" x14ac:dyDescent="0.3">
      <c r="D295">
        <v>64335.6</v>
      </c>
    </row>
    <row r="296" spans="3:7" x14ac:dyDescent="0.3">
      <c r="D296" s="121">
        <f>D292+D293+D294+D295</f>
        <v>316237.66889999999</v>
      </c>
    </row>
    <row r="298" spans="3:7" x14ac:dyDescent="0.3">
      <c r="D298" s="121">
        <f>D285-D296</f>
        <v>502.23110000003362</v>
      </c>
    </row>
  </sheetData>
  <mergeCells count="207">
    <mergeCell ref="J239:J243"/>
    <mergeCell ref="A226:A231"/>
    <mergeCell ref="J21:J25"/>
    <mergeCell ref="B26:K26"/>
    <mergeCell ref="B19:K19"/>
    <mergeCell ref="A20:A25"/>
    <mergeCell ref="B20:B25"/>
    <mergeCell ref="I20:I25"/>
    <mergeCell ref="J35:J39"/>
    <mergeCell ref="A27:A32"/>
    <mergeCell ref="B27:B32"/>
    <mergeCell ref="I27:I32"/>
    <mergeCell ref="J28:J32"/>
    <mergeCell ref="B47:K47"/>
    <mergeCell ref="A48:A53"/>
    <mergeCell ref="B48:B53"/>
    <mergeCell ref="I48:I53"/>
    <mergeCell ref="J49:J53"/>
    <mergeCell ref="B40:K40"/>
    <mergeCell ref="A41:A46"/>
    <mergeCell ref="B41:B46"/>
    <mergeCell ref="I41:I46"/>
    <mergeCell ref="J42:J46"/>
    <mergeCell ref="B33:K33"/>
    <mergeCell ref="J8:K8"/>
    <mergeCell ref="B11:K11"/>
    <mergeCell ref="B12:K12"/>
    <mergeCell ref="A13:A18"/>
    <mergeCell ref="B13:B18"/>
    <mergeCell ref="I13:I18"/>
    <mergeCell ref="J14:J18"/>
    <mergeCell ref="A8:A9"/>
    <mergeCell ref="B8:B9"/>
    <mergeCell ref="C8:C9"/>
    <mergeCell ref="E8:H8"/>
    <mergeCell ref="I8:I9"/>
    <mergeCell ref="D8:D9"/>
    <mergeCell ref="A34:A39"/>
    <mergeCell ref="B34:B39"/>
    <mergeCell ref="I34:I39"/>
    <mergeCell ref="J73:J77"/>
    <mergeCell ref="B84:K84"/>
    <mergeCell ref="J67:J71"/>
    <mergeCell ref="A72:A77"/>
    <mergeCell ref="B72:B77"/>
    <mergeCell ref="I72:I77"/>
    <mergeCell ref="J55:J59"/>
    <mergeCell ref="A66:A71"/>
    <mergeCell ref="B66:B71"/>
    <mergeCell ref="I66:I71"/>
    <mergeCell ref="A54:A59"/>
    <mergeCell ref="I54:I59"/>
    <mergeCell ref="B54:B59"/>
    <mergeCell ref="A78:A83"/>
    <mergeCell ref="B78:B83"/>
    <mergeCell ref="I78:I83"/>
    <mergeCell ref="J79:J83"/>
    <mergeCell ref="B97:K97"/>
    <mergeCell ref="A98:A103"/>
    <mergeCell ref="B98:B103"/>
    <mergeCell ref="I98:I103"/>
    <mergeCell ref="J99:J103"/>
    <mergeCell ref="J92:J96"/>
    <mergeCell ref="K92:K96"/>
    <mergeCell ref="K86:K90"/>
    <mergeCell ref="A91:A96"/>
    <mergeCell ref="B91:B96"/>
    <mergeCell ref="I91:I96"/>
    <mergeCell ref="A85:A90"/>
    <mergeCell ref="B85:B90"/>
    <mergeCell ref="I85:I90"/>
    <mergeCell ref="J86:J90"/>
    <mergeCell ref="A117:A122"/>
    <mergeCell ref="B117:B122"/>
    <mergeCell ref="I117:I122"/>
    <mergeCell ref="J118:J122"/>
    <mergeCell ref="A111:A116"/>
    <mergeCell ref="B111:B116"/>
    <mergeCell ref="I111:I116"/>
    <mergeCell ref="J112:J116"/>
    <mergeCell ref="J105:J109"/>
    <mergeCell ref="B110:K110"/>
    <mergeCell ref="A104:A109"/>
    <mergeCell ref="B104:B109"/>
    <mergeCell ref="I104:I109"/>
    <mergeCell ref="J131:J135"/>
    <mergeCell ref="A136:A141"/>
    <mergeCell ref="B136:B141"/>
    <mergeCell ref="I136:I141"/>
    <mergeCell ref="A130:A135"/>
    <mergeCell ref="B130:B135"/>
    <mergeCell ref="I130:I135"/>
    <mergeCell ref="B123:K123"/>
    <mergeCell ref="A124:A129"/>
    <mergeCell ref="B124:B129"/>
    <mergeCell ref="I124:I129"/>
    <mergeCell ref="J125:J129"/>
    <mergeCell ref="A149:A154"/>
    <mergeCell ref="B149:B154"/>
    <mergeCell ref="I149:I154"/>
    <mergeCell ref="J150:J154"/>
    <mergeCell ref="A143:A148"/>
    <mergeCell ref="B143:B148"/>
    <mergeCell ref="I143:I148"/>
    <mergeCell ref="J144:J148"/>
    <mergeCell ref="J137:J141"/>
    <mergeCell ref="B142:K142"/>
    <mergeCell ref="B168:K168"/>
    <mergeCell ref="J163:J167"/>
    <mergeCell ref="A162:A167"/>
    <mergeCell ref="B162:B167"/>
    <mergeCell ref="I162:I167"/>
    <mergeCell ref="B155:K155"/>
    <mergeCell ref="A156:A161"/>
    <mergeCell ref="B156:B161"/>
    <mergeCell ref="I156:I161"/>
    <mergeCell ref="J157:J161"/>
    <mergeCell ref="A283:A288"/>
    <mergeCell ref="B283:B288"/>
    <mergeCell ref="I283:I288"/>
    <mergeCell ref="J283:J288"/>
    <mergeCell ref="K283:K288"/>
    <mergeCell ref="A213:A218"/>
    <mergeCell ref="B213:B218"/>
    <mergeCell ref="I213:I218"/>
    <mergeCell ref="J214:J218"/>
    <mergeCell ref="A219:A224"/>
    <mergeCell ref="B219:B224"/>
    <mergeCell ref="I219:I224"/>
    <mergeCell ref="J220:J224"/>
    <mergeCell ref="B225:K225"/>
    <mergeCell ref="B226:B231"/>
    <mergeCell ref="B232:B237"/>
    <mergeCell ref="A232:A237"/>
    <mergeCell ref="I226:I231"/>
    <mergeCell ref="I232:I237"/>
    <mergeCell ref="J227:J231"/>
    <mergeCell ref="J233:J237"/>
    <mergeCell ref="A238:A243"/>
    <mergeCell ref="B238:B243"/>
    <mergeCell ref="I238:I243"/>
    <mergeCell ref="A5:K6"/>
    <mergeCell ref="A207:A212"/>
    <mergeCell ref="B207:B212"/>
    <mergeCell ref="I207:I212"/>
    <mergeCell ref="J208:J212"/>
    <mergeCell ref="B206:K206"/>
    <mergeCell ref="A200:A205"/>
    <mergeCell ref="I200:I205"/>
    <mergeCell ref="J201:J205"/>
    <mergeCell ref="B193:K193"/>
    <mergeCell ref="A194:A199"/>
    <mergeCell ref="B194:B199"/>
    <mergeCell ref="I194:I199"/>
    <mergeCell ref="J195:J199"/>
    <mergeCell ref="B200:B205"/>
    <mergeCell ref="A181:A186"/>
    <mergeCell ref="B181:B186"/>
    <mergeCell ref="I181:I186"/>
    <mergeCell ref="J182:J186"/>
    <mergeCell ref="A175:A180"/>
    <mergeCell ref="B175:B180"/>
    <mergeCell ref="I175:I180"/>
    <mergeCell ref="J176:J180"/>
    <mergeCell ref="A169:A174"/>
    <mergeCell ref="B257:K257"/>
    <mergeCell ref="A258:A263"/>
    <mergeCell ref="B258:B263"/>
    <mergeCell ref="I258:I263"/>
    <mergeCell ref="J259:J263"/>
    <mergeCell ref="A264:A269"/>
    <mergeCell ref="B264:B269"/>
    <mergeCell ref="I264:I269"/>
    <mergeCell ref="J265:J269"/>
    <mergeCell ref="B270:K270"/>
    <mergeCell ref="A271:A276"/>
    <mergeCell ref="B271:B276"/>
    <mergeCell ref="I271:I276"/>
    <mergeCell ref="J272:J276"/>
    <mergeCell ref="A277:A282"/>
    <mergeCell ref="B277:B282"/>
    <mergeCell ref="I277:I282"/>
    <mergeCell ref="J278:J282"/>
    <mergeCell ref="A251:A256"/>
    <mergeCell ref="B251:B256"/>
    <mergeCell ref="I251:I256"/>
    <mergeCell ref="J252:J256"/>
    <mergeCell ref="K240:K241"/>
    <mergeCell ref="K228:K229"/>
    <mergeCell ref="K247:K248"/>
    <mergeCell ref="K253:K254"/>
    <mergeCell ref="A60:A65"/>
    <mergeCell ref="B60:B65"/>
    <mergeCell ref="I60:I65"/>
    <mergeCell ref="J61:J65"/>
    <mergeCell ref="B244:K244"/>
    <mergeCell ref="A245:A250"/>
    <mergeCell ref="B245:B250"/>
    <mergeCell ref="I245:I250"/>
    <mergeCell ref="J246:J250"/>
    <mergeCell ref="B169:B174"/>
    <mergeCell ref="I169:I174"/>
    <mergeCell ref="J170:J174"/>
    <mergeCell ref="A187:A192"/>
    <mergeCell ref="B187:B192"/>
    <mergeCell ref="I187:I192"/>
    <mergeCell ref="J188:J192"/>
  </mergeCells>
  <pageMargins left="0.15748031496062992" right="0.15748031496062992" top="0.43307086614173229" bottom="0.31496062992125984" header="0.31496062992125984" footer="0.31496062992125984"/>
  <pageSetup paperSize="9" scale="71" fitToHeight="6" orientation="portrait" r:id="rId1"/>
  <rowBreaks count="4" manualBreakCount="4">
    <brk id="49" max="10" man="1"/>
    <brk id="89" max="16383" man="1"/>
    <brk id="166" max="10" man="1"/>
    <brk id="1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9</vt:i4>
      </vt:variant>
    </vt:vector>
  </HeadingPairs>
  <TitlesOfParts>
    <vt:vector size="20" baseType="lpstr">
      <vt:lpstr>Паспорт МП</vt:lpstr>
      <vt:lpstr>РО МП</vt:lpstr>
      <vt:lpstr>РО ГРБС</vt:lpstr>
      <vt:lpstr>Паспорт ПП1</vt:lpstr>
      <vt:lpstr>Показатели ПП1</vt:lpstr>
      <vt:lpstr>РО ПП1</vt:lpstr>
      <vt:lpstr>Паспорт ПП2</vt:lpstr>
      <vt:lpstr>Показатели ПП2</vt:lpstr>
      <vt:lpstr>РО ПП2</vt:lpstr>
      <vt:lpstr>ПП3</vt:lpstr>
      <vt:lpstr>ОТЧЕТ ЗА 2017</vt:lpstr>
      <vt:lpstr>'РО ПП2'!_Hlk472063768</vt:lpstr>
      <vt:lpstr>'ОТЧЕТ ЗА 2017'!Область_печати</vt:lpstr>
      <vt:lpstr>'Паспорт МП'!Область_печати</vt:lpstr>
      <vt:lpstr>'Паспорт ПП1'!Область_печати</vt:lpstr>
      <vt:lpstr>'Паспорт ПП2'!Область_печати</vt:lpstr>
      <vt:lpstr>'РО ГРБС'!Область_печати</vt:lpstr>
      <vt:lpstr>'РО МП'!Область_печати</vt:lpstr>
      <vt:lpstr>'РО ПП1'!Область_печати</vt:lpstr>
      <vt:lpstr>'РО ПП2'!Область_печати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Канапина</dc:creator>
  <cp:lastModifiedBy>Делопроизводитель нормативно правовых актов</cp:lastModifiedBy>
  <cp:lastPrinted>2018-01-24T06:46:38Z</cp:lastPrinted>
  <dcterms:created xsi:type="dcterms:W3CDTF">2016-12-15T02:14:58Z</dcterms:created>
  <dcterms:modified xsi:type="dcterms:W3CDTF">2018-01-25T08:56:54Z</dcterms:modified>
</cp:coreProperties>
</file>