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ташова ЕА\2016 год\Социально-экономический прогноз\долгосрочный прогноз Томский район\"/>
    </mc:Choice>
  </mc:AlternateContent>
  <bookViews>
    <workbookView xWindow="0" yWindow="0" windowWidth="23040" windowHeight="8832"/>
  </bookViews>
  <sheets>
    <sheet name="Лист1" sheetId="1" r:id="rId1"/>
  </sheets>
  <definedNames>
    <definedName name="_xlnm.Print_Titles" localSheetId="0">Лист1!$4:$5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3" i="1" l="1"/>
  <c r="L203" i="1" s="1"/>
  <c r="M203" i="1" s="1"/>
  <c r="N203" i="1" s="1"/>
  <c r="O203" i="1" s="1"/>
  <c r="J203" i="1"/>
  <c r="J202" i="1"/>
  <c r="K202" i="1" s="1"/>
  <c r="L202" i="1" s="1"/>
  <c r="M202" i="1" s="1"/>
  <c r="N202" i="1" s="1"/>
  <c r="O202" i="1" s="1"/>
  <c r="H201" i="1" l="1"/>
  <c r="I201" i="1" s="1"/>
  <c r="J201" i="1" s="1"/>
  <c r="K201" i="1" s="1"/>
  <c r="L201" i="1" s="1"/>
  <c r="M201" i="1" s="1"/>
  <c r="N201" i="1" s="1"/>
  <c r="O201" i="1" s="1"/>
  <c r="G201" i="1"/>
  <c r="J150" i="1" l="1"/>
  <c r="K150" i="1" s="1"/>
  <c r="J151" i="1"/>
  <c r="K151" i="1" s="1"/>
  <c r="L151" i="1" s="1"/>
  <c r="J149" i="1"/>
  <c r="M151" i="1" l="1"/>
  <c r="L150" i="1"/>
  <c r="J152" i="1"/>
  <c r="K152" i="1" s="1"/>
  <c r="L152" i="1" s="1"/>
  <c r="M152" i="1" s="1"/>
  <c r="N152" i="1" s="1"/>
  <c r="O152" i="1" s="1"/>
  <c r="J153" i="1"/>
  <c r="K153" i="1" s="1"/>
  <c r="L153" i="1" s="1"/>
  <c r="M153" i="1" s="1"/>
  <c r="N153" i="1" s="1"/>
  <c r="O153" i="1" s="1"/>
  <c r="J154" i="1"/>
  <c r="K154" i="1" s="1"/>
  <c r="L154" i="1" s="1"/>
  <c r="M154" i="1" s="1"/>
  <c r="N154" i="1" s="1"/>
  <c r="O154" i="1" s="1"/>
  <c r="M150" i="1" l="1"/>
  <c r="N151" i="1"/>
  <c r="O151" i="1" s="1"/>
  <c r="J127" i="1"/>
  <c r="K127" i="1" s="1"/>
  <c r="L127" i="1" s="1"/>
  <c r="M127" i="1" s="1"/>
  <c r="N127" i="1" s="1"/>
  <c r="O127" i="1" s="1"/>
  <c r="H105" i="1"/>
  <c r="H104" i="1"/>
  <c r="I104" i="1"/>
  <c r="I105" i="1"/>
  <c r="I106" i="1"/>
  <c r="F94" i="1"/>
  <c r="F101" i="1"/>
  <c r="G105" i="1" s="1"/>
  <c r="J164" i="1"/>
  <c r="N150" i="1" l="1"/>
  <c r="O150" i="1" s="1"/>
  <c r="G104" i="1"/>
  <c r="G106" i="1"/>
  <c r="H106" i="1"/>
  <c r="J218" i="1" l="1"/>
  <c r="K218" i="1" s="1"/>
  <c r="L218" i="1" s="1"/>
  <c r="M218" i="1" s="1"/>
  <c r="N218" i="1" s="1"/>
  <c r="O218" i="1" s="1"/>
  <c r="J219" i="1"/>
  <c r="K219" i="1" s="1"/>
  <c r="L219" i="1" s="1"/>
  <c r="H211" i="1"/>
  <c r="I211" i="1" s="1"/>
  <c r="J195" i="1"/>
  <c r="K195" i="1" s="1"/>
  <c r="L195" i="1" s="1"/>
  <c r="M195" i="1" s="1"/>
  <c r="N195" i="1" s="1"/>
  <c r="J196" i="1"/>
  <c r="K196" i="1" s="1"/>
  <c r="L196" i="1" s="1"/>
  <c r="J184" i="1"/>
  <c r="K184" i="1" s="1"/>
  <c r="L184" i="1" s="1"/>
  <c r="M184" i="1" s="1"/>
  <c r="N184" i="1" s="1"/>
  <c r="O184" i="1" s="1"/>
  <c r="J181" i="1"/>
  <c r="K181" i="1" s="1"/>
  <c r="L181" i="1" s="1"/>
  <c r="M181" i="1" s="1"/>
  <c r="N181" i="1" s="1"/>
  <c r="O181" i="1" s="1"/>
  <c r="J178" i="1"/>
  <c r="K178" i="1" s="1"/>
  <c r="L178" i="1" s="1"/>
  <c r="M178" i="1" s="1"/>
  <c r="N178" i="1" s="1"/>
  <c r="O178" i="1" s="1"/>
  <c r="J186" i="1"/>
  <c r="K186" i="1" s="1"/>
  <c r="L186" i="1" s="1"/>
  <c r="M186" i="1" s="1"/>
  <c r="N186" i="1" s="1"/>
  <c r="O186" i="1" s="1"/>
  <c r="J185" i="1"/>
  <c r="K185" i="1" s="1"/>
  <c r="L185" i="1" s="1"/>
  <c r="J183" i="1"/>
  <c r="K183" i="1" s="1"/>
  <c r="L183" i="1" s="1"/>
  <c r="M183" i="1" s="1"/>
  <c r="J182" i="1"/>
  <c r="K182" i="1" s="1"/>
  <c r="L182" i="1" s="1"/>
  <c r="J180" i="1"/>
  <c r="K180" i="1" s="1"/>
  <c r="L180" i="1" s="1"/>
  <c r="M180" i="1" s="1"/>
  <c r="N180" i="1" s="1"/>
  <c r="O180" i="1" s="1"/>
  <c r="J179" i="1"/>
  <c r="K179" i="1" s="1"/>
  <c r="L179" i="1" s="1"/>
  <c r="M179" i="1" s="1"/>
  <c r="N179" i="1" s="1"/>
  <c r="O179" i="1" s="1"/>
  <c r="J166" i="1"/>
  <c r="N166" i="1"/>
  <c r="M164" i="1"/>
  <c r="J156" i="1"/>
  <c r="K156" i="1" s="1"/>
  <c r="L156" i="1" s="1"/>
  <c r="M156" i="1" s="1"/>
  <c r="N156" i="1" s="1"/>
  <c r="O156" i="1" s="1"/>
  <c r="J157" i="1"/>
  <c r="K157" i="1" s="1"/>
  <c r="L157" i="1" s="1"/>
  <c r="M157" i="1" s="1"/>
  <c r="N157" i="1" s="1"/>
  <c r="O157" i="1" s="1"/>
  <c r="J155" i="1"/>
  <c r="K155" i="1" s="1"/>
  <c r="L155" i="1" s="1"/>
  <c r="M155" i="1" s="1"/>
  <c r="N155" i="1" s="1"/>
  <c r="O155" i="1" s="1"/>
  <c r="O164" i="1"/>
  <c r="K165" i="1"/>
  <c r="O166" i="1"/>
  <c r="K149" i="1"/>
  <c r="L149" i="1" s="1"/>
  <c r="M149" i="1" s="1"/>
  <c r="N149" i="1" s="1"/>
  <c r="O149" i="1" s="1"/>
  <c r="H161" i="1"/>
  <c r="H164" i="1" s="1"/>
  <c r="I161" i="1"/>
  <c r="I164" i="1" s="1"/>
  <c r="G161" i="1"/>
  <c r="G164" i="1" s="1"/>
  <c r="J146" i="1"/>
  <c r="K146" i="1" s="1"/>
  <c r="L146" i="1" s="1"/>
  <c r="M146" i="1" s="1"/>
  <c r="N146" i="1" s="1"/>
  <c r="O146" i="1" s="1"/>
  <c r="J147" i="1"/>
  <c r="K147" i="1" s="1"/>
  <c r="L147" i="1" s="1"/>
  <c r="M147" i="1" s="1"/>
  <c r="N147" i="1" s="1"/>
  <c r="O147" i="1" s="1"/>
  <c r="J145" i="1"/>
  <c r="K145" i="1" s="1"/>
  <c r="L145" i="1" s="1"/>
  <c r="M145" i="1" s="1"/>
  <c r="N145" i="1" s="1"/>
  <c r="O145" i="1" s="1"/>
  <c r="J143" i="1"/>
  <c r="K143" i="1" s="1"/>
  <c r="L143" i="1" s="1"/>
  <c r="M143" i="1" s="1"/>
  <c r="N143" i="1" s="1"/>
  <c r="O143" i="1" s="1"/>
  <c r="J144" i="1"/>
  <c r="K144" i="1" s="1"/>
  <c r="L144" i="1" s="1"/>
  <c r="M144" i="1" s="1"/>
  <c r="N144" i="1" s="1"/>
  <c r="O144" i="1" s="1"/>
  <c r="J142" i="1"/>
  <c r="K142" i="1" s="1"/>
  <c r="L142" i="1" s="1"/>
  <c r="M142" i="1" s="1"/>
  <c r="N142" i="1" s="1"/>
  <c r="O142" i="1" s="1"/>
  <c r="J141" i="1"/>
  <c r="K141" i="1" s="1"/>
  <c r="L141" i="1" s="1"/>
  <c r="M141" i="1" s="1"/>
  <c r="N141" i="1" s="1"/>
  <c r="O141" i="1" s="1"/>
  <c r="J140" i="1"/>
  <c r="K140" i="1" s="1"/>
  <c r="L140" i="1" s="1"/>
  <c r="M140" i="1" s="1"/>
  <c r="N140" i="1" s="1"/>
  <c r="O140" i="1" s="1"/>
  <c r="J139" i="1"/>
  <c r="K139" i="1" s="1"/>
  <c r="L139" i="1" s="1"/>
  <c r="M139" i="1" s="1"/>
  <c r="N139" i="1" s="1"/>
  <c r="O139" i="1" s="1"/>
  <c r="J134" i="1"/>
  <c r="J133" i="1"/>
  <c r="J132" i="1"/>
  <c r="J131" i="1"/>
  <c r="J130" i="1"/>
  <c r="G112" i="1"/>
  <c r="J126" i="1"/>
  <c r="J125" i="1"/>
  <c r="J121" i="1"/>
  <c r="K121" i="1" s="1"/>
  <c r="J120" i="1"/>
  <c r="K120" i="1" s="1"/>
  <c r="J119" i="1"/>
  <c r="K119" i="1" s="1"/>
  <c r="J115" i="1"/>
  <c r="K115" i="1" s="1"/>
  <c r="J114" i="1"/>
  <c r="K114" i="1" s="1"/>
  <c r="J113" i="1"/>
  <c r="K113" i="1" s="1"/>
  <c r="J109" i="1"/>
  <c r="J108" i="1"/>
  <c r="J111" i="1" s="1"/>
  <c r="J107" i="1"/>
  <c r="J110" i="1" s="1"/>
  <c r="J92" i="1"/>
  <c r="K92" i="1" s="1"/>
  <c r="L92" i="1" s="1"/>
  <c r="M92" i="1" s="1"/>
  <c r="N92" i="1" s="1"/>
  <c r="O92" i="1" s="1"/>
  <c r="J91" i="1"/>
  <c r="K91" i="1" s="1"/>
  <c r="L91" i="1" s="1"/>
  <c r="M91" i="1" s="1"/>
  <c r="N91" i="1" s="1"/>
  <c r="O91" i="1" s="1"/>
  <c r="K90" i="1"/>
  <c r="L90" i="1" s="1"/>
  <c r="M90" i="1" s="1"/>
  <c r="N90" i="1" s="1"/>
  <c r="O90" i="1" s="1"/>
  <c r="J88" i="1"/>
  <c r="K88" i="1" s="1"/>
  <c r="L88" i="1" s="1"/>
  <c r="M88" i="1" s="1"/>
  <c r="N88" i="1" s="1"/>
  <c r="O88" i="1" s="1"/>
  <c r="J89" i="1"/>
  <c r="K89" i="1" s="1"/>
  <c r="L89" i="1" s="1"/>
  <c r="M89" i="1" s="1"/>
  <c r="N89" i="1" s="1"/>
  <c r="O89" i="1" s="1"/>
  <c r="J87" i="1"/>
  <c r="K87" i="1" s="1"/>
  <c r="L87" i="1" s="1"/>
  <c r="M87" i="1" s="1"/>
  <c r="N87" i="1" s="1"/>
  <c r="O87" i="1" s="1"/>
  <c r="J86" i="1"/>
  <c r="K86" i="1" s="1"/>
  <c r="L86" i="1" s="1"/>
  <c r="M86" i="1" s="1"/>
  <c r="N86" i="1" s="1"/>
  <c r="O86" i="1" s="1"/>
  <c r="J81" i="1"/>
  <c r="K81" i="1" s="1"/>
  <c r="L81" i="1" s="1"/>
  <c r="M81" i="1" s="1"/>
  <c r="N81" i="1" s="1"/>
  <c r="O81" i="1" s="1"/>
  <c r="J71" i="1"/>
  <c r="K71" i="1" s="1"/>
  <c r="L71" i="1" s="1"/>
  <c r="M71" i="1" s="1"/>
  <c r="N71" i="1" s="1"/>
  <c r="O71" i="1" s="1"/>
  <c r="J68" i="1"/>
  <c r="K68" i="1" s="1"/>
  <c r="L68" i="1" s="1"/>
  <c r="M68" i="1" s="1"/>
  <c r="N68" i="1" s="1"/>
  <c r="O68" i="1" s="1"/>
  <c r="J69" i="1"/>
  <c r="K69" i="1" s="1"/>
  <c r="L69" i="1" s="1"/>
  <c r="M69" i="1" s="1"/>
  <c r="N69" i="1" s="1"/>
  <c r="O69" i="1" s="1"/>
  <c r="K67" i="1"/>
  <c r="L67" i="1" s="1"/>
  <c r="M67" i="1" s="1"/>
  <c r="N67" i="1" s="1"/>
  <c r="O67" i="1" s="1"/>
  <c r="J65" i="1"/>
  <c r="K65" i="1" s="1"/>
  <c r="L65" i="1" s="1"/>
  <c r="M65" i="1" s="1"/>
  <c r="N65" i="1" s="1"/>
  <c r="O65" i="1" s="1"/>
  <c r="J66" i="1"/>
  <c r="K66" i="1" s="1"/>
  <c r="L66" i="1" s="1"/>
  <c r="M66" i="1" s="1"/>
  <c r="N66" i="1" s="1"/>
  <c r="O66" i="1" s="1"/>
  <c r="J64" i="1"/>
  <c r="K64" i="1" s="1"/>
  <c r="L64" i="1" s="1"/>
  <c r="M64" i="1" s="1"/>
  <c r="N64" i="1" s="1"/>
  <c r="O64" i="1" s="1"/>
  <c r="J63" i="1"/>
  <c r="J62" i="1"/>
  <c r="J40" i="1"/>
  <c r="K40" i="1" s="1"/>
  <c r="L40" i="1" s="1"/>
  <c r="M40" i="1" s="1"/>
  <c r="N40" i="1" s="1"/>
  <c r="O40" i="1" s="1"/>
  <c r="O34" i="1" s="1"/>
  <c r="J41" i="1"/>
  <c r="K41" i="1" s="1"/>
  <c r="L41" i="1" s="1"/>
  <c r="M41" i="1" s="1"/>
  <c r="N41" i="1" s="1"/>
  <c r="O41" i="1" s="1"/>
  <c r="O35" i="1" s="1"/>
  <c r="J39" i="1"/>
  <c r="K39" i="1" s="1"/>
  <c r="K33" i="1" s="1"/>
  <c r="J61" i="1"/>
  <c r="J59" i="1"/>
  <c r="K59" i="1" s="1"/>
  <c r="L59" i="1" s="1"/>
  <c r="M59" i="1" s="1"/>
  <c r="N59" i="1" s="1"/>
  <c r="O59" i="1" s="1"/>
  <c r="J58" i="1"/>
  <c r="K58" i="1" s="1"/>
  <c r="L58" i="1" s="1"/>
  <c r="M58" i="1" s="1"/>
  <c r="N58" i="1" s="1"/>
  <c r="O58" i="1" s="1"/>
  <c r="M49" i="1"/>
  <c r="K50" i="1"/>
  <c r="M50" i="1"/>
  <c r="O50" i="1"/>
  <c r="L48" i="1"/>
  <c r="N48" i="1"/>
  <c r="I37" i="1"/>
  <c r="H33" i="1"/>
  <c r="I36" i="1" s="1"/>
  <c r="J28" i="1"/>
  <c r="J31" i="1" s="1"/>
  <c r="J27" i="1"/>
  <c r="K27" i="1" s="1"/>
  <c r="J26" i="1"/>
  <c r="K26" i="1" s="1"/>
  <c r="J16" i="1"/>
  <c r="K16" i="1" s="1"/>
  <c r="L16" i="1" s="1"/>
  <c r="M16" i="1" s="1"/>
  <c r="N16" i="1" s="1"/>
  <c r="O16" i="1" s="1"/>
  <c r="J15" i="1"/>
  <c r="J14" i="1"/>
  <c r="J17" i="1" s="1"/>
  <c r="I124" i="1"/>
  <c r="H124" i="1"/>
  <c r="G124" i="1"/>
  <c r="I123" i="1"/>
  <c r="H123" i="1"/>
  <c r="G123" i="1"/>
  <c r="I122" i="1"/>
  <c r="H122" i="1"/>
  <c r="G122" i="1"/>
  <c r="F122" i="1"/>
  <c r="I118" i="1"/>
  <c r="H118" i="1"/>
  <c r="G118" i="1"/>
  <c r="I117" i="1"/>
  <c r="H117" i="1"/>
  <c r="G117" i="1"/>
  <c r="I116" i="1"/>
  <c r="H116" i="1"/>
  <c r="G116" i="1"/>
  <c r="F116" i="1"/>
  <c r="I112" i="1"/>
  <c r="H112" i="1"/>
  <c r="I111" i="1"/>
  <c r="H111" i="1"/>
  <c r="G111" i="1"/>
  <c r="I110" i="1"/>
  <c r="H110" i="1"/>
  <c r="G110" i="1"/>
  <c r="F110" i="1"/>
  <c r="F104" i="1"/>
  <c r="O99" i="1"/>
  <c r="N99" i="1"/>
  <c r="M99" i="1"/>
  <c r="L99" i="1"/>
  <c r="K99" i="1"/>
  <c r="J99" i="1"/>
  <c r="I99" i="1"/>
  <c r="H99" i="1"/>
  <c r="G99" i="1"/>
  <c r="O98" i="1"/>
  <c r="N98" i="1"/>
  <c r="M98" i="1"/>
  <c r="L98" i="1"/>
  <c r="K98" i="1"/>
  <c r="J98" i="1"/>
  <c r="I98" i="1"/>
  <c r="H98" i="1"/>
  <c r="G98" i="1"/>
  <c r="O97" i="1"/>
  <c r="N97" i="1"/>
  <c r="M97" i="1"/>
  <c r="L97" i="1"/>
  <c r="K97" i="1"/>
  <c r="J97" i="1"/>
  <c r="I97" i="1"/>
  <c r="H97" i="1"/>
  <c r="G97" i="1"/>
  <c r="F97" i="1"/>
  <c r="N50" i="1"/>
  <c r="L50" i="1"/>
  <c r="J50" i="1"/>
  <c r="I50" i="1"/>
  <c r="H50" i="1"/>
  <c r="G50" i="1"/>
  <c r="O49" i="1"/>
  <c r="N49" i="1"/>
  <c r="K49" i="1"/>
  <c r="J49" i="1"/>
  <c r="I49" i="1"/>
  <c r="H49" i="1"/>
  <c r="G49" i="1"/>
  <c r="O48" i="1"/>
  <c r="M48" i="1"/>
  <c r="K48" i="1"/>
  <c r="J48" i="1"/>
  <c r="I48" i="1"/>
  <c r="H48" i="1"/>
  <c r="G48" i="1"/>
  <c r="F48" i="1"/>
  <c r="I44" i="1"/>
  <c r="H44" i="1"/>
  <c r="G44" i="1"/>
  <c r="I43" i="1"/>
  <c r="H43" i="1"/>
  <c r="G43" i="1"/>
  <c r="I42" i="1"/>
  <c r="H42" i="1"/>
  <c r="G42" i="1"/>
  <c r="F42" i="1"/>
  <c r="I38" i="1"/>
  <c r="H38" i="1"/>
  <c r="G38" i="1"/>
  <c r="H37" i="1"/>
  <c r="G37" i="1"/>
  <c r="G36" i="1"/>
  <c r="F36" i="1"/>
  <c r="I31" i="1"/>
  <c r="H31" i="1"/>
  <c r="G31" i="1"/>
  <c r="I30" i="1"/>
  <c r="H30" i="1"/>
  <c r="G30" i="1"/>
  <c r="I29" i="1"/>
  <c r="H29" i="1"/>
  <c r="G29" i="1"/>
  <c r="F29" i="1"/>
  <c r="O25" i="1"/>
  <c r="N25" i="1"/>
  <c r="M25" i="1"/>
  <c r="L25" i="1"/>
  <c r="K25" i="1"/>
  <c r="J25" i="1"/>
  <c r="I25" i="1"/>
  <c r="H25" i="1"/>
  <c r="G25" i="1"/>
  <c r="O24" i="1"/>
  <c r="N24" i="1"/>
  <c r="M24" i="1"/>
  <c r="L24" i="1"/>
  <c r="K24" i="1"/>
  <c r="J24" i="1"/>
  <c r="I24" i="1"/>
  <c r="H24" i="1"/>
  <c r="G24" i="1"/>
  <c r="O23" i="1"/>
  <c r="N23" i="1"/>
  <c r="M23" i="1"/>
  <c r="L23" i="1"/>
  <c r="K23" i="1"/>
  <c r="J23" i="1"/>
  <c r="I23" i="1"/>
  <c r="H23" i="1"/>
  <c r="G23" i="1"/>
  <c r="F23" i="1"/>
  <c r="G19" i="1"/>
  <c r="G18" i="1"/>
  <c r="G17" i="1"/>
  <c r="J18" i="1"/>
  <c r="H18" i="1"/>
  <c r="I19" i="1"/>
  <c r="H19" i="1"/>
  <c r="I18" i="1"/>
  <c r="I17" i="1"/>
  <c r="H17" i="1"/>
  <c r="F17" i="1"/>
  <c r="F10" i="1"/>
  <c r="H9" i="1"/>
  <c r="I9" i="1"/>
  <c r="G9" i="1"/>
  <c r="G12" i="1" s="1"/>
  <c r="I8" i="1"/>
  <c r="H8" i="1"/>
  <c r="G8" i="1"/>
  <c r="G11" i="1" s="1"/>
  <c r="H7" i="1"/>
  <c r="I7" i="1"/>
  <c r="G7" i="1"/>
  <c r="G10" i="1" s="1"/>
  <c r="J29" i="1" l="1"/>
  <c r="J118" i="1"/>
  <c r="K133" i="1"/>
  <c r="L133" i="1" s="1"/>
  <c r="J30" i="1"/>
  <c r="H12" i="1"/>
  <c r="K132" i="1"/>
  <c r="J8" i="1"/>
  <c r="J11" i="1" s="1"/>
  <c r="K63" i="1"/>
  <c r="K109" i="1"/>
  <c r="K103" i="1" s="1"/>
  <c r="J103" i="1"/>
  <c r="J106" i="1" s="1"/>
  <c r="K126" i="1"/>
  <c r="K131" i="1"/>
  <c r="K134" i="1"/>
  <c r="K107" i="1"/>
  <c r="K101" i="1" s="1"/>
  <c r="J101" i="1"/>
  <c r="J104" i="1" s="1"/>
  <c r="K130" i="1"/>
  <c r="K61" i="1"/>
  <c r="K62" i="1"/>
  <c r="K108" i="1"/>
  <c r="K102" i="1" s="1"/>
  <c r="K105" i="1" s="1"/>
  <c r="J102" i="1"/>
  <c r="J105" i="1" s="1"/>
  <c r="K125" i="1"/>
  <c r="M219" i="1"/>
  <c r="N164" i="1"/>
  <c r="K166" i="1"/>
  <c r="L164" i="1"/>
  <c r="M166" i="1"/>
  <c r="H10" i="1"/>
  <c r="J117" i="1"/>
  <c r="J7" i="1"/>
  <c r="J42" i="1"/>
  <c r="K164" i="1"/>
  <c r="L166" i="1"/>
  <c r="J165" i="1"/>
  <c r="M196" i="1"/>
  <c r="O195" i="1"/>
  <c r="M185" i="1"/>
  <c r="N183" i="1"/>
  <c r="M182" i="1"/>
  <c r="L165" i="1"/>
  <c r="I10" i="1"/>
  <c r="J112" i="1"/>
  <c r="K14" i="1"/>
  <c r="L14" i="1" s="1"/>
  <c r="M14" i="1" s="1"/>
  <c r="N14" i="1" s="1"/>
  <c r="O14" i="1" s="1"/>
  <c r="J122" i="1"/>
  <c r="I12" i="1"/>
  <c r="H11" i="1"/>
  <c r="J10" i="1"/>
  <c r="L35" i="1"/>
  <c r="I11" i="1"/>
  <c r="K35" i="1"/>
  <c r="L26" i="1"/>
  <c r="L7" i="1" s="1"/>
  <c r="K29" i="1"/>
  <c r="K30" i="1"/>
  <c r="L27" i="1"/>
  <c r="N34" i="1"/>
  <c r="J34" i="1"/>
  <c r="J37" i="1" s="1"/>
  <c r="J43" i="1"/>
  <c r="K28" i="1"/>
  <c r="K9" i="1" s="1"/>
  <c r="M34" i="1"/>
  <c r="J19" i="1"/>
  <c r="H36" i="1"/>
  <c r="J123" i="1"/>
  <c r="N35" i="1"/>
  <c r="J35" i="1"/>
  <c r="L34" i="1"/>
  <c r="J33" i="1"/>
  <c r="J36" i="1" s="1"/>
  <c r="K15" i="1"/>
  <c r="J9" i="1"/>
  <c r="J12" i="1" s="1"/>
  <c r="M35" i="1"/>
  <c r="K34" i="1"/>
  <c r="K122" i="1"/>
  <c r="L119" i="1"/>
  <c r="L122" i="1" s="1"/>
  <c r="J116" i="1"/>
  <c r="L121" i="1"/>
  <c r="K124" i="1"/>
  <c r="J124" i="1"/>
  <c r="L120" i="1"/>
  <c r="K123" i="1"/>
  <c r="K118" i="1"/>
  <c r="L115" i="1"/>
  <c r="K117" i="1"/>
  <c r="L114" i="1"/>
  <c r="K116" i="1"/>
  <c r="L113" i="1"/>
  <c r="L107" i="1"/>
  <c r="K110" i="1"/>
  <c r="L39" i="1"/>
  <c r="K42" i="1"/>
  <c r="K43" i="1"/>
  <c r="J44" i="1"/>
  <c r="L49" i="1"/>
  <c r="K44" i="1"/>
  <c r="K36" i="1"/>
  <c r="K19" i="1"/>
  <c r="L19" i="1"/>
  <c r="K111" i="1" l="1"/>
  <c r="L17" i="1"/>
  <c r="K104" i="1"/>
  <c r="L108" i="1"/>
  <c r="L102" i="1" s="1"/>
  <c r="L105" i="1" s="1"/>
  <c r="K7" i="1"/>
  <c r="K10" i="1" s="1"/>
  <c r="K17" i="1"/>
  <c r="L37" i="1"/>
  <c r="L101" i="1"/>
  <c r="L104" i="1" s="1"/>
  <c r="L109" i="1"/>
  <c r="L103" i="1" s="1"/>
  <c r="K112" i="1"/>
  <c r="K37" i="1"/>
  <c r="L126" i="1"/>
  <c r="L63" i="1"/>
  <c r="L62" i="1"/>
  <c r="L130" i="1"/>
  <c r="L134" i="1"/>
  <c r="L131" i="1"/>
  <c r="L125" i="1"/>
  <c r="M133" i="1"/>
  <c r="L61" i="1"/>
  <c r="L132" i="1"/>
  <c r="N219" i="1"/>
  <c r="N196" i="1"/>
  <c r="N185" i="1"/>
  <c r="O183" i="1"/>
  <c r="N182" i="1"/>
  <c r="M165" i="1"/>
  <c r="L28" i="1"/>
  <c r="L9" i="1" s="1"/>
  <c r="L12" i="1" s="1"/>
  <c r="K38" i="1"/>
  <c r="K31" i="1"/>
  <c r="M119" i="1"/>
  <c r="N119" i="1" s="1"/>
  <c r="L30" i="1"/>
  <c r="M39" i="1"/>
  <c r="L33" i="1"/>
  <c r="L36" i="1" s="1"/>
  <c r="K106" i="1"/>
  <c r="K12" i="1"/>
  <c r="L15" i="1"/>
  <c r="K18" i="1"/>
  <c r="K8" i="1"/>
  <c r="K11" i="1" s="1"/>
  <c r="M27" i="1"/>
  <c r="N27" i="1" s="1"/>
  <c r="J38" i="1"/>
  <c r="M26" i="1"/>
  <c r="M7" i="1" s="1"/>
  <c r="M10" i="1" s="1"/>
  <c r="L29" i="1"/>
  <c r="M121" i="1"/>
  <c r="L124" i="1"/>
  <c r="M120" i="1"/>
  <c r="L123" i="1"/>
  <c r="L118" i="1"/>
  <c r="M115" i="1"/>
  <c r="L117" i="1"/>
  <c r="M114" i="1"/>
  <c r="L116" i="1"/>
  <c r="M113" i="1"/>
  <c r="L112" i="1"/>
  <c r="M108" i="1"/>
  <c r="L111" i="1"/>
  <c r="M107" i="1"/>
  <c r="L110" i="1"/>
  <c r="L42" i="1"/>
  <c r="L43" i="1"/>
  <c r="M42" i="1"/>
  <c r="L44" i="1"/>
  <c r="M43" i="1"/>
  <c r="L10" i="1"/>
  <c r="M17" i="1"/>
  <c r="M19" i="1"/>
  <c r="M109" i="1" l="1"/>
  <c r="M30" i="1"/>
  <c r="M101" i="1"/>
  <c r="M104" i="1" s="1"/>
  <c r="M103" i="1"/>
  <c r="M132" i="1"/>
  <c r="N133" i="1"/>
  <c r="M131" i="1"/>
  <c r="M130" i="1"/>
  <c r="M63" i="1"/>
  <c r="M61" i="1"/>
  <c r="M125" i="1"/>
  <c r="M134" i="1"/>
  <c r="M62" i="1"/>
  <c r="M126" i="1"/>
  <c r="M102" i="1"/>
  <c r="M105" i="1" s="1"/>
  <c r="O219" i="1"/>
  <c r="M28" i="1"/>
  <c r="M9" i="1" s="1"/>
  <c r="M12" i="1" s="1"/>
  <c r="L31" i="1"/>
  <c r="O196" i="1"/>
  <c r="O185" i="1"/>
  <c r="O182" i="1"/>
  <c r="N165" i="1"/>
  <c r="M122" i="1"/>
  <c r="M15" i="1"/>
  <c r="L18" i="1"/>
  <c r="N39" i="1"/>
  <c r="M33" i="1"/>
  <c r="M36" i="1" s="1"/>
  <c r="M29" i="1"/>
  <c r="N26" i="1"/>
  <c r="N7" i="1" s="1"/>
  <c r="N10" i="1" s="1"/>
  <c r="L106" i="1"/>
  <c r="L8" i="1"/>
  <c r="L11" i="1" s="1"/>
  <c r="N121" i="1"/>
  <c r="M124" i="1"/>
  <c r="N120" i="1"/>
  <c r="M123" i="1"/>
  <c r="O119" i="1"/>
  <c r="O122" i="1" s="1"/>
  <c r="N122" i="1"/>
  <c r="M118" i="1"/>
  <c r="N115" i="1"/>
  <c r="M117" i="1"/>
  <c r="N114" i="1"/>
  <c r="M116" i="1"/>
  <c r="N113" i="1"/>
  <c r="N109" i="1"/>
  <c r="M112" i="1"/>
  <c r="N108" i="1"/>
  <c r="M111" i="1"/>
  <c r="N107" i="1"/>
  <c r="M110" i="1"/>
  <c r="M44" i="1"/>
  <c r="N43" i="1"/>
  <c r="N37" i="1"/>
  <c r="M37" i="1"/>
  <c r="M38" i="1"/>
  <c r="L38" i="1"/>
  <c r="O27" i="1"/>
  <c r="O30" i="1" s="1"/>
  <c r="N30" i="1"/>
  <c r="N17" i="1"/>
  <c r="N19" i="1"/>
  <c r="N102" i="1" l="1"/>
  <c r="N28" i="1"/>
  <c r="M31" i="1"/>
  <c r="N101" i="1"/>
  <c r="N104" i="1" s="1"/>
  <c r="N103" i="1"/>
  <c r="N126" i="1"/>
  <c r="N134" i="1"/>
  <c r="N61" i="1"/>
  <c r="N130" i="1"/>
  <c r="O133" i="1"/>
  <c r="N62" i="1"/>
  <c r="N125" i="1"/>
  <c r="N63" i="1"/>
  <c r="N131" i="1"/>
  <c r="N132" i="1"/>
  <c r="O165" i="1"/>
  <c r="O39" i="1"/>
  <c r="O33" i="1" s="1"/>
  <c r="N33" i="1"/>
  <c r="N36" i="1" s="1"/>
  <c r="N15" i="1"/>
  <c r="M8" i="1"/>
  <c r="M11" i="1" s="1"/>
  <c r="M18" i="1"/>
  <c r="N29" i="1"/>
  <c r="O26" i="1"/>
  <c r="O29" i="1" s="1"/>
  <c r="N42" i="1"/>
  <c r="M106" i="1"/>
  <c r="O121" i="1"/>
  <c r="O124" i="1" s="1"/>
  <c r="N124" i="1"/>
  <c r="O120" i="1"/>
  <c r="O123" i="1" s="1"/>
  <c r="N123" i="1"/>
  <c r="O115" i="1"/>
  <c r="O118" i="1" s="1"/>
  <c r="N118" i="1"/>
  <c r="O114" i="1"/>
  <c r="O117" i="1" s="1"/>
  <c r="N117" i="1"/>
  <c r="O113" i="1"/>
  <c r="O116" i="1" s="1"/>
  <c r="N116" i="1"/>
  <c r="O109" i="1"/>
  <c r="N112" i="1"/>
  <c r="O108" i="1"/>
  <c r="N111" i="1"/>
  <c r="O107" i="1"/>
  <c r="N110" i="1"/>
  <c r="N105" i="1"/>
  <c r="O37" i="1"/>
  <c r="O43" i="1"/>
  <c r="N44" i="1"/>
  <c r="O28" i="1"/>
  <c r="O31" i="1" s="1"/>
  <c r="N31" i="1"/>
  <c r="N9" i="1"/>
  <c r="N12" i="1" s="1"/>
  <c r="O17" i="1"/>
  <c r="O19" i="1"/>
  <c r="O9" i="1" l="1"/>
  <c r="O131" i="1"/>
  <c r="O61" i="1"/>
  <c r="O36" i="1"/>
  <c r="O111" i="1"/>
  <c r="O102" i="1"/>
  <c r="O105" i="1" s="1"/>
  <c r="O125" i="1"/>
  <c r="O126" i="1"/>
  <c r="O110" i="1"/>
  <c r="O101" i="1"/>
  <c r="O104" i="1" s="1"/>
  <c r="O112" i="1"/>
  <c r="O103" i="1"/>
  <c r="O106" i="1" s="1"/>
  <c r="O132" i="1"/>
  <c r="O63" i="1"/>
  <c r="O62" i="1"/>
  <c r="O130" i="1"/>
  <c r="O134" i="1"/>
  <c r="O42" i="1"/>
  <c r="O15" i="1"/>
  <c r="N18" i="1"/>
  <c r="N8" i="1"/>
  <c r="N11" i="1" s="1"/>
  <c r="N106" i="1"/>
  <c r="O7" i="1"/>
  <c r="O10" i="1" s="1"/>
  <c r="N38" i="1"/>
  <c r="O44" i="1"/>
  <c r="O38" i="1"/>
  <c r="O12" i="1"/>
  <c r="O18" i="1" l="1"/>
  <c r="O8" i="1"/>
  <c r="O11" i="1" s="1"/>
</calcChain>
</file>

<file path=xl/sharedStrings.xml><?xml version="1.0" encoding="utf-8"?>
<sst xmlns="http://schemas.openxmlformats.org/spreadsheetml/2006/main" count="367" uniqueCount="117">
  <si>
    <t>Показатели</t>
  </si>
  <si>
    <t>Ед. изм.</t>
  </si>
  <si>
    <t>Сценарии</t>
  </si>
  <si>
    <t>2017-прогноз</t>
  </si>
  <si>
    <t>2018-прогноз</t>
  </si>
  <si>
    <t>2019-прогноз</t>
  </si>
  <si>
    <t>2020-прогноз</t>
  </si>
  <si>
    <t>2021-прогноз</t>
  </si>
  <si>
    <t>2022-прогноз</t>
  </si>
  <si>
    <t>2023-прогноз</t>
  </si>
  <si>
    <t>2024-прогноз</t>
  </si>
  <si>
    <t>2025-прогноз</t>
  </si>
  <si>
    <t>Производство промышленной продукции</t>
  </si>
  <si>
    <t>Объем отгруженных товаров собственного производства, выполненных работ и услуг собственными силами (итого по разделам C,D,E)</t>
  </si>
  <si>
    <t>млн. руб.</t>
  </si>
  <si>
    <t>базовый</t>
  </si>
  <si>
    <t>в % к пред. году</t>
  </si>
  <si>
    <t>в том числе по видам экономической деятельности</t>
  </si>
  <si>
    <t xml:space="preserve">С "Добыча полезных ископаемых" </t>
  </si>
  <si>
    <t>%</t>
  </si>
  <si>
    <t>D "Обрабатывающие производства"</t>
  </si>
  <si>
    <t>Е "Производство и распределение электроэнергии, газа и воды"</t>
  </si>
  <si>
    <t>Сельское хозяйство</t>
  </si>
  <si>
    <t xml:space="preserve"> Сельское хозяйство, охота и предоставление услуг в этих областях</t>
  </si>
  <si>
    <t>Растениеводство</t>
  </si>
  <si>
    <t>Животноводство</t>
  </si>
  <si>
    <t>Производство основных видов сельскохозяйственной продукции:</t>
  </si>
  <si>
    <t>Зерно (в весе после доработки) - всего</t>
  </si>
  <si>
    <t>тыс. тонн</t>
  </si>
  <si>
    <t>Картофель - всего</t>
  </si>
  <si>
    <t>Овощи - всего</t>
  </si>
  <si>
    <t>Скот и птица (в живом весе) - всего</t>
  </si>
  <si>
    <t>Молоко - всего</t>
  </si>
  <si>
    <t>Яйцо - всего</t>
  </si>
  <si>
    <t>млн. шт.</t>
  </si>
  <si>
    <t>Площади сельскохозяйственных угодий (во всех категориях хозяйств), занятые под посевами:</t>
  </si>
  <si>
    <t xml:space="preserve">  - зерновых</t>
  </si>
  <si>
    <t>тыс. га</t>
  </si>
  <si>
    <t xml:space="preserve">  - картофеля</t>
  </si>
  <si>
    <t xml:space="preserve">  - овощей</t>
  </si>
  <si>
    <t xml:space="preserve">Поголовье скота и птицы на конец года (во всех категориях хозяйств): </t>
  </si>
  <si>
    <t xml:space="preserve">  - крупный рогатый скот</t>
  </si>
  <si>
    <t>тыс. голов</t>
  </si>
  <si>
    <t>в том числе  коровы</t>
  </si>
  <si>
    <t xml:space="preserve">  - свиньи </t>
  </si>
  <si>
    <t xml:space="preserve">  - птица</t>
  </si>
  <si>
    <t>Инвестиционная и строительная деятельность</t>
  </si>
  <si>
    <t>Объем инвестиций в основной капитал за счет всех источников финансирования:</t>
  </si>
  <si>
    <t>млн. рублей</t>
  </si>
  <si>
    <t>Из общего объема инвестиций  (по крупным и средним предприятиям):</t>
  </si>
  <si>
    <t xml:space="preserve"> А   Сельское хозяйство, охота и лесное хозяйство</t>
  </si>
  <si>
    <t>С   Добыча полезных ископаемых</t>
  </si>
  <si>
    <t xml:space="preserve"> Д   Обрабатывающие  производства</t>
  </si>
  <si>
    <t>Е   Производство и распределение электроэнергии, газа и воды</t>
  </si>
  <si>
    <t>Потребительский рынок</t>
  </si>
  <si>
    <t>Оборот розничной торговли</t>
  </si>
  <si>
    <t>Оборот общественного питания</t>
  </si>
  <si>
    <t>Объем платных услуг населению</t>
  </si>
  <si>
    <t>Рынок труда и заработная плата</t>
  </si>
  <si>
    <t xml:space="preserve">Численность занятых в экономике (среднегодовая) - всего (по данным баланса трудовых ресурсов) </t>
  </si>
  <si>
    <t>тыс. чел.</t>
  </si>
  <si>
    <t>Среднесписочная численность работников предприятий/организаций - всего</t>
  </si>
  <si>
    <t>Численность официально зарегистрированных безработных (по результатам выборочного обследования)</t>
  </si>
  <si>
    <t>Уровень регистрируемой безработицы (удельный вес безработных в численности экономически активного населения)</t>
  </si>
  <si>
    <t>Фонд оплаты труда, всего</t>
  </si>
  <si>
    <t>тыс. рублей</t>
  </si>
  <si>
    <t>Среднемесячная заработная плата одного работника в целом по муниципальному району (городскому округу)</t>
  </si>
  <si>
    <t>рублей</t>
  </si>
  <si>
    <t>Развитие малого предпринимательства</t>
  </si>
  <si>
    <t>единиц</t>
  </si>
  <si>
    <t>Социальная сфера</t>
  </si>
  <si>
    <t>Обеспеченность:</t>
  </si>
  <si>
    <t>детей в возрасте 1-6 лет местами в дошкольных образовательных учреждениях</t>
  </si>
  <si>
    <t>общедоступными  библиотеками</t>
  </si>
  <si>
    <t>учреждениями культурно-досугового типа</t>
  </si>
  <si>
    <t>спортивными залами</t>
  </si>
  <si>
    <t>тыс.кв.м на 10 тыс.чел.</t>
  </si>
  <si>
    <t>плоскостными сооружениями</t>
  </si>
  <si>
    <t>кв.м на 10 тыс.чел.</t>
  </si>
  <si>
    <t>плавательными бассейнами</t>
  </si>
  <si>
    <t>кв.м зеркала воды на 10 тыс.чел.</t>
  </si>
  <si>
    <t>Выпуск учащихся из государственных дневных полных средних общеобразовательных учреждений</t>
  </si>
  <si>
    <t>чел. на 100 жителей</t>
  </si>
  <si>
    <t>Транспорт</t>
  </si>
  <si>
    <t>Протяженность автомобильных дорог всего</t>
  </si>
  <si>
    <t>км.</t>
  </si>
  <si>
    <t>Средняя обеспеченность населения общей площадью жилых домов (на конец года)</t>
  </si>
  <si>
    <t>Муниципальное имущество</t>
  </si>
  <si>
    <t>Наличие основных фондов, находящихся в муниципальной собственности (по остаточной балансовой стоимости)</t>
  </si>
  <si>
    <t>тыс. кв.м.</t>
  </si>
  <si>
    <t>Демография</t>
  </si>
  <si>
    <t>Численность постоянного населения (среднегодовая)</t>
  </si>
  <si>
    <t>Естественный прирост (убыль) на 1000 человек</t>
  </si>
  <si>
    <t>чел.</t>
  </si>
  <si>
    <t>Органы местного самоуправления</t>
  </si>
  <si>
    <t>Численность работников органов местного самоуправления</t>
  </si>
  <si>
    <t>в том числе: муниципальных служащих</t>
  </si>
  <si>
    <t>Расходы бюджета на органы местного самоуправления</t>
  </si>
  <si>
    <t>тыс.руб.</t>
  </si>
  <si>
    <t>Прогноз социально-экономического развития муниципального образования «Томский район» до 2025 года</t>
  </si>
  <si>
    <t>Объем выполненных работ и услуг собственными силами крупных и средних предприятий и организаций по виду деятельности "строительство"</t>
  </si>
  <si>
    <t>2016-оценка</t>
  </si>
  <si>
    <t>2015 - факт</t>
  </si>
  <si>
    <t>Ввод в эксплуатацию жилых домов за счет всех источников финансирования</t>
  </si>
  <si>
    <t>тыс. кв.м общей площади</t>
  </si>
  <si>
    <t>кв.м  на человека</t>
  </si>
  <si>
    <t>консервативный</t>
  </si>
  <si>
    <t>целевой</t>
  </si>
  <si>
    <t xml:space="preserve">Протяженность автомобильных дорог общего пользования с твердым покрытием </t>
  </si>
  <si>
    <t>Приложение к постановлению 
Администрации Томского района от ___________№_________</t>
  </si>
  <si>
    <t>Количество субъектов малого и среднего предпринимательства - всего (на конец года)</t>
  </si>
  <si>
    <t>Оборот субъектов малого и среднего предпринимательства</t>
  </si>
  <si>
    <t>Среднесписочная численность работников субъектов малого и среднего предпринимательства (без внешних совместителей)</t>
  </si>
  <si>
    <t>Удельный вес учащихся, занимающихся в первую смену в дневных учреждениях общего образования (в % к общему числу обучающихся в этих учреждениях) (на начало года)</t>
  </si>
  <si>
    <t>млн.руб.</t>
  </si>
  <si>
    <t>Жилищно - коммунальное хозяйство</t>
  </si>
  <si>
    <t>Стоимость предоставляемых жилищно-коммунальных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</si>
</sst>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3" borderId="0" xfId="0" applyFont="1" applyFill="1" applyAlignment="1">
      <alignment horizontal="right" vertical="center" wrapText="1"/>
    </xf>
    <xf numFmtId="165" fontId="1" fillId="0" borderId="4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tabSelected="1" view="pageBreakPreview" topLeftCell="A4" zoomScaleNormal="100" zoomScaleSheetLayoutView="100" workbookViewId="0">
      <selection activeCell="D217" sqref="D217"/>
    </sheetView>
  </sheetViews>
  <sheetFormatPr defaultRowHeight="14.4" x14ac:dyDescent="0.3"/>
  <cols>
    <col min="2" max="2" width="17" customWidth="1"/>
    <col min="3" max="3" width="8.88671875" style="1"/>
    <col min="4" max="4" width="15.109375" customWidth="1"/>
    <col min="5" max="5" width="9.88671875" style="1" customWidth="1"/>
    <col min="6" max="6" width="9.44140625" style="1" bestFit="1" customWidth="1"/>
    <col min="7" max="7" width="9.44140625" style="13" bestFit="1" customWidth="1"/>
    <col min="8" max="9" width="8.88671875" style="13"/>
    <col min="10" max="15" width="9.44140625" style="13" bestFit="1" customWidth="1"/>
  </cols>
  <sheetData>
    <row r="1" spans="1:15" ht="48.6" customHeight="1" x14ac:dyDescent="0.3">
      <c r="K1" s="22" t="s">
        <v>109</v>
      </c>
      <c r="L1" s="22"/>
      <c r="M1" s="22"/>
      <c r="N1" s="22"/>
      <c r="O1" s="22"/>
    </row>
    <row r="2" spans="1:15" ht="15.6" customHeight="1" x14ac:dyDescent="0.3">
      <c r="A2" s="44" t="s">
        <v>99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4" spans="1:15" ht="26.4" x14ac:dyDescent="0.3">
      <c r="A4" s="57" t="s">
        <v>0</v>
      </c>
      <c r="B4" s="57"/>
      <c r="C4" s="3" t="s">
        <v>1</v>
      </c>
      <c r="D4" s="4" t="s">
        <v>2</v>
      </c>
      <c r="E4" s="4" t="s">
        <v>102</v>
      </c>
      <c r="F4" s="3" t="s">
        <v>101</v>
      </c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5" t="s">
        <v>9</v>
      </c>
      <c r="N4" s="5" t="s">
        <v>10</v>
      </c>
      <c r="O4" s="5" t="s">
        <v>11</v>
      </c>
    </row>
    <row r="5" spans="1:15" x14ac:dyDescent="0.3">
      <c r="A5" s="57">
        <v>1</v>
      </c>
      <c r="B5" s="57"/>
      <c r="C5" s="3">
        <v>2</v>
      </c>
      <c r="D5" s="4">
        <v>3</v>
      </c>
      <c r="E5" s="4">
        <v>4</v>
      </c>
      <c r="F5" s="4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</row>
    <row r="6" spans="1:15" x14ac:dyDescent="0.3">
      <c r="A6" s="58" t="s">
        <v>12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35.4" customHeight="1" x14ac:dyDescent="0.3">
      <c r="A7" s="27" t="s">
        <v>13</v>
      </c>
      <c r="B7" s="27"/>
      <c r="C7" s="28" t="s">
        <v>14</v>
      </c>
      <c r="D7" s="2" t="s">
        <v>106</v>
      </c>
      <c r="E7" s="19">
        <v>14736.4</v>
      </c>
      <c r="F7" s="19">
        <v>14420</v>
      </c>
      <c r="G7" s="6">
        <f>G14+G20+G26</f>
        <v>14787.8</v>
      </c>
      <c r="H7" s="6">
        <f t="shared" ref="H7:O7" si="0">H14+H20+H26</f>
        <v>15415.3</v>
      </c>
      <c r="I7" s="6">
        <f t="shared" si="0"/>
        <v>16217.1</v>
      </c>
      <c r="J7" s="8">
        <f>J14+J20+J26</f>
        <v>23763.322999999997</v>
      </c>
      <c r="K7" s="8">
        <f t="shared" si="0"/>
        <v>26140.289810000002</v>
      </c>
      <c r="L7" s="8">
        <f t="shared" si="0"/>
        <v>28517.717429100001</v>
      </c>
      <c r="M7" s="8">
        <f t="shared" si="0"/>
        <v>30895.623513765</v>
      </c>
      <c r="N7" s="8">
        <f t="shared" si="0"/>
        <v>33274.026403441632</v>
      </c>
      <c r="O7" s="8">
        <f t="shared" si="0"/>
        <v>35652.945147179104</v>
      </c>
    </row>
    <row r="8" spans="1:15" x14ac:dyDescent="0.3">
      <c r="A8" s="27"/>
      <c r="B8" s="27"/>
      <c r="C8" s="28"/>
      <c r="D8" s="2" t="s">
        <v>15</v>
      </c>
      <c r="E8" s="20"/>
      <c r="F8" s="20"/>
      <c r="G8" s="8">
        <f>G15+G21+G27</f>
        <v>15169.4</v>
      </c>
      <c r="H8" s="8">
        <f t="shared" ref="H8:O8" si="1">H15+H21+H27</f>
        <v>16011.599999999999</v>
      </c>
      <c r="I8" s="8">
        <f t="shared" si="1"/>
        <v>16727</v>
      </c>
      <c r="J8" s="8">
        <f t="shared" si="1"/>
        <v>29643.236099999998</v>
      </c>
      <c r="K8" s="8">
        <f t="shared" si="1"/>
        <v>32618.168785100002</v>
      </c>
      <c r="L8" s="8">
        <f t="shared" si="1"/>
        <v>35594.154203094498</v>
      </c>
      <c r="M8" s="8">
        <f t="shared" si="1"/>
        <v>38571.251700516637</v>
      </c>
      <c r="N8" s="8">
        <f t="shared" si="1"/>
        <v>41549.52400646259</v>
      </c>
      <c r="O8" s="8">
        <f t="shared" si="1"/>
        <v>44529.037427050811</v>
      </c>
    </row>
    <row r="9" spans="1:15" x14ac:dyDescent="0.3">
      <c r="A9" s="27"/>
      <c r="B9" s="27"/>
      <c r="C9" s="28"/>
      <c r="D9" s="2" t="s">
        <v>107</v>
      </c>
      <c r="E9" s="21"/>
      <c r="F9" s="21"/>
      <c r="G9" s="8">
        <f>G16+G22+G28</f>
        <v>15218</v>
      </c>
      <c r="H9" s="8">
        <f t="shared" ref="H9:O9" si="2">H16+H22+H28</f>
        <v>16209</v>
      </c>
      <c r="I9" s="8">
        <f t="shared" si="2"/>
        <v>17082.5</v>
      </c>
      <c r="J9" s="8">
        <f t="shared" si="2"/>
        <v>35523.858200000002</v>
      </c>
      <c r="K9" s="8">
        <f t="shared" si="2"/>
        <v>39097.720324399997</v>
      </c>
      <c r="L9" s="8">
        <f t="shared" si="2"/>
        <v>42673.5173016728</v>
      </c>
      <c r="M9" s="8">
        <f t="shared" si="2"/>
        <v>46251.389564539022</v>
      </c>
      <c r="N9" s="8">
        <f t="shared" si="2"/>
        <v>49831.487740000404</v>
      </c>
      <c r="O9" s="8">
        <f t="shared" si="2"/>
        <v>53413.973389479288</v>
      </c>
    </row>
    <row r="10" spans="1:15" x14ac:dyDescent="0.3">
      <c r="A10" s="32"/>
      <c r="B10" s="33"/>
      <c r="C10" s="38" t="s">
        <v>16</v>
      </c>
      <c r="D10" s="2" t="s">
        <v>106</v>
      </c>
      <c r="E10" s="19"/>
      <c r="F10" s="23">
        <f>F7/E7*100</f>
        <v>97.852935588067652</v>
      </c>
      <c r="G10" s="8">
        <f>G7/$F$7*100</f>
        <v>102.55062413314839</v>
      </c>
      <c r="H10" s="8">
        <f t="shared" ref="H10:O10" si="3">H7/G7*100</f>
        <v>104.24336277201476</v>
      </c>
      <c r="I10" s="8">
        <f t="shared" si="3"/>
        <v>105.201325955382</v>
      </c>
      <c r="J10" s="8">
        <f t="shared" si="3"/>
        <v>146.53250581176658</v>
      </c>
      <c r="K10" s="8">
        <f t="shared" si="3"/>
        <v>110.00267012319786</v>
      </c>
      <c r="L10" s="8">
        <f t="shared" si="3"/>
        <v>109.0948785816082</v>
      </c>
      <c r="M10" s="8">
        <f t="shared" si="3"/>
        <v>108.33834647031932</v>
      </c>
      <c r="N10" s="8">
        <f t="shared" si="3"/>
        <v>107.69818705428287</v>
      </c>
      <c r="O10" s="8">
        <f t="shared" si="3"/>
        <v>107.14947663650172</v>
      </c>
    </row>
    <row r="11" spans="1:15" x14ac:dyDescent="0.3">
      <c r="A11" s="34"/>
      <c r="B11" s="35"/>
      <c r="C11" s="39"/>
      <c r="D11" s="2" t="s">
        <v>15</v>
      </c>
      <c r="E11" s="20"/>
      <c r="F11" s="24"/>
      <c r="G11" s="8">
        <f>G8/$F$7*100</f>
        <v>105.19694868238558</v>
      </c>
      <c r="H11" s="8">
        <f>H8/G8*100</f>
        <v>105.55196645879204</v>
      </c>
      <c r="I11" s="8">
        <f t="shared" ref="I11:O12" si="4">I8/H8*100</f>
        <v>104.46801069224814</v>
      </c>
      <c r="J11" s="8">
        <f t="shared" si="4"/>
        <v>177.21788784599747</v>
      </c>
      <c r="K11" s="8">
        <f t="shared" si="4"/>
        <v>110.03578919340728</v>
      </c>
      <c r="L11" s="8">
        <f t="shared" si="4"/>
        <v>109.12370475976545</v>
      </c>
      <c r="M11" s="8">
        <f t="shared" si="4"/>
        <v>108.36400685470795</v>
      </c>
      <c r="N11" s="8">
        <f t="shared" si="4"/>
        <v>107.72148212630097</v>
      </c>
      <c r="O11" s="8">
        <f t="shared" si="4"/>
        <v>107.17099290987014</v>
      </c>
    </row>
    <row r="12" spans="1:15" x14ac:dyDescent="0.3">
      <c r="A12" s="36"/>
      <c r="B12" s="37"/>
      <c r="C12" s="40"/>
      <c r="D12" s="2" t="s">
        <v>107</v>
      </c>
      <c r="E12" s="21"/>
      <c r="F12" s="25"/>
      <c r="G12" s="8">
        <f>G9/$F$7*100</f>
        <v>105.53398058252428</v>
      </c>
      <c r="H12" s="8">
        <f>H9/G9*100</f>
        <v>106.51202523327639</v>
      </c>
      <c r="I12" s="8">
        <f t="shared" si="4"/>
        <v>105.38898143006972</v>
      </c>
      <c r="J12" s="8">
        <f t="shared" si="4"/>
        <v>207.95467993560663</v>
      </c>
      <c r="K12" s="8">
        <f t="shared" si="4"/>
        <v>110.06045600193279</v>
      </c>
      <c r="L12" s="8">
        <f t="shared" si="4"/>
        <v>109.14579404528921</v>
      </c>
      <c r="M12" s="8">
        <f t="shared" si="4"/>
        <v>108.3842919194429</v>
      </c>
      <c r="N12" s="8">
        <f t="shared" si="4"/>
        <v>107.74052025067427</v>
      </c>
      <c r="O12" s="8">
        <f t="shared" si="4"/>
        <v>107.18920066800088</v>
      </c>
    </row>
    <row r="13" spans="1:15" ht="25.2" customHeight="1" x14ac:dyDescent="0.3">
      <c r="A13" s="59" t="s">
        <v>17</v>
      </c>
      <c r="B13" s="60"/>
      <c r="C13" s="3"/>
      <c r="D13" s="2"/>
      <c r="E13" s="4"/>
      <c r="F13" s="4"/>
      <c r="G13" s="7"/>
      <c r="H13" s="7"/>
      <c r="I13" s="7"/>
      <c r="J13" s="6"/>
      <c r="K13" s="6"/>
      <c r="L13" s="6"/>
      <c r="M13" s="6"/>
      <c r="N13" s="6"/>
      <c r="O13" s="6"/>
    </row>
    <row r="14" spans="1:15" x14ac:dyDescent="0.3">
      <c r="A14" s="27" t="s">
        <v>18</v>
      </c>
      <c r="B14" s="27"/>
      <c r="C14" s="28" t="s">
        <v>14</v>
      </c>
      <c r="D14" s="2" t="s">
        <v>106</v>
      </c>
      <c r="E14" s="19">
        <v>192.6</v>
      </c>
      <c r="F14" s="19">
        <v>198.2</v>
      </c>
      <c r="G14" s="6">
        <v>209.3</v>
      </c>
      <c r="H14" s="6">
        <v>221.5</v>
      </c>
      <c r="I14" s="6">
        <v>230.3</v>
      </c>
      <c r="J14" s="8">
        <f>I14*104%</f>
        <v>239.51200000000003</v>
      </c>
      <c r="K14" s="8">
        <f t="shared" ref="K14:O14" si="5">J14*104%</f>
        <v>249.09248000000005</v>
      </c>
      <c r="L14" s="8">
        <f t="shared" si="5"/>
        <v>259.05617920000009</v>
      </c>
      <c r="M14" s="8">
        <f t="shared" si="5"/>
        <v>269.4184263680001</v>
      </c>
      <c r="N14" s="8">
        <f t="shared" si="5"/>
        <v>280.1951634227201</v>
      </c>
      <c r="O14" s="8">
        <f t="shared" si="5"/>
        <v>291.40296995962893</v>
      </c>
    </row>
    <row r="15" spans="1:15" x14ac:dyDescent="0.3">
      <c r="A15" s="27"/>
      <c r="B15" s="27"/>
      <c r="C15" s="28"/>
      <c r="D15" s="2" t="s">
        <v>15</v>
      </c>
      <c r="E15" s="20"/>
      <c r="F15" s="20"/>
      <c r="G15" s="6">
        <v>213.1</v>
      </c>
      <c r="H15" s="6">
        <v>225.4</v>
      </c>
      <c r="I15" s="6">
        <v>238.7</v>
      </c>
      <c r="J15" s="8">
        <f>I15*105.9%</f>
        <v>252.78330000000003</v>
      </c>
      <c r="K15" s="8">
        <f t="shared" ref="K15:O15" si="6">J15*105.9%</f>
        <v>267.69751470000006</v>
      </c>
      <c r="L15" s="8">
        <f t="shared" si="6"/>
        <v>283.49166806730011</v>
      </c>
      <c r="M15" s="8">
        <f t="shared" si="6"/>
        <v>300.21767648327085</v>
      </c>
      <c r="N15" s="8">
        <f t="shared" si="6"/>
        <v>317.9305193957839</v>
      </c>
      <c r="O15" s="8">
        <f t="shared" si="6"/>
        <v>336.68842004013521</v>
      </c>
    </row>
    <row r="16" spans="1:15" x14ac:dyDescent="0.3">
      <c r="A16" s="27"/>
      <c r="B16" s="27"/>
      <c r="C16" s="28"/>
      <c r="D16" s="2" t="s">
        <v>107</v>
      </c>
      <c r="E16" s="21"/>
      <c r="F16" s="21"/>
      <c r="G16" s="6">
        <v>216.1</v>
      </c>
      <c r="H16" s="6">
        <v>230.6</v>
      </c>
      <c r="I16" s="6">
        <v>247.1</v>
      </c>
      <c r="J16" s="8">
        <f>I16*107.2%</f>
        <v>264.89120000000003</v>
      </c>
      <c r="K16" s="8">
        <f t="shared" ref="K16:O16" si="7">J16*107.2%</f>
        <v>283.96336640000004</v>
      </c>
      <c r="L16" s="8">
        <f t="shared" si="7"/>
        <v>304.40872878080006</v>
      </c>
      <c r="M16" s="8">
        <f t="shared" si="7"/>
        <v>326.3261572530177</v>
      </c>
      <c r="N16" s="8">
        <f t="shared" si="7"/>
        <v>349.82164057523499</v>
      </c>
      <c r="O16" s="8">
        <f t="shared" si="7"/>
        <v>375.00879869665192</v>
      </c>
    </row>
    <row r="17" spans="1:15" x14ac:dyDescent="0.3">
      <c r="A17" s="32"/>
      <c r="B17" s="33"/>
      <c r="C17" s="38" t="s">
        <v>16</v>
      </c>
      <c r="D17" s="2" t="s">
        <v>106</v>
      </c>
      <c r="E17" s="19"/>
      <c r="F17" s="23">
        <f t="shared" ref="F17:O17" si="8">F14/E14*100</f>
        <v>102.90758047767395</v>
      </c>
      <c r="G17" s="8">
        <f t="shared" si="8"/>
        <v>105.60040363269425</v>
      </c>
      <c r="H17" s="8">
        <f t="shared" si="8"/>
        <v>105.82895365504061</v>
      </c>
      <c r="I17" s="8">
        <f t="shared" si="8"/>
        <v>103.97291196388264</v>
      </c>
      <c r="J17" s="8">
        <f t="shared" si="8"/>
        <v>104</v>
      </c>
      <c r="K17" s="8">
        <f t="shared" si="8"/>
        <v>104</v>
      </c>
      <c r="L17" s="8">
        <f t="shared" si="8"/>
        <v>104</v>
      </c>
      <c r="M17" s="8">
        <f t="shared" si="8"/>
        <v>104</v>
      </c>
      <c r="N17" s="8">
        <f t="shared" si="8"/>
        <v>104</v>
      </c>
      <c r="O17" s="8">
        <f t="shared" si="8"/>
        <v>104</v>
      </c>
    </row>
    <row r="18" spans="1:15" x14ac:dyDescent="0.3">
      <c r="A18" s="34"/>
      <c r="B18" s="35"/>
      <c r="C18" s="39"/>
      <c r="D18" s="2" t="s">
        <v>15</v>
      </c>
      <c r="E18" s="20"/>
      <c r="F18" s="24"/>
      <c r="G18" s="8">
        <f>G15/F14*100</f>
        <v>107.51765893037337</v>
      </c>
      <c r="H18" s="8">
        <f>H15/G15*100</f>
        <v>105.77193805725011</v>
      </c>
      <c r="I18" s="8">
        <f t="shared" ref="I18:O18" si="9">I15/H15*100</f>
        <v>105.90062111801242</v>
      </c>
      <c r="J18" s="8">
        <f>J15/I15*100</f>
        <v>105.90000000000002</v>
      </c>
      <c r="K18" s="8">
        <f t="shared" si="9"/>
        <v>105.90000000000002</v>
      </c>
      <c r="L18" s="8">
        <f>L15/K15*100</f>
        <v>105.90000000000002</v>
      </c>
      <c r="M18" s="8">
        <f t="shared" si="9"/>
        <v>105.90000000000002</v>
      </c>
      <c r="N18" s="8">
        <f t="shared" si="9"/>
        <v>105.90000000000002</v>
      </c>
      <c r="O18" s="8">
        <f t="shared" si="9"/>
        <v>105.90000000000002</v>
      </c>
    </row>
    <row r="19" spans="1:15" x14ac:dyDescent="0.3">
      <c r="A19" s="36"/>
      <c r="B19" s="37"/>
      <c r="C19" s="40"/>
      <c r="D19" s="2" t="s">
        <v>107</v>
      </c>
      <c r="E19" s="21"/>
      <c r="F19" s="25"/>
      <c r="G19" s="8">
        <f>G16/F14*100</f>
        <v>109.03128153380423</v>
      </c>
      <c r="H19" s="8">
        <f>H16/G16*100</f>
        <v>106.70985654789449</v>
      </c>
      <c r="I19" s="8">
        <f t="shared" ref="I19:O19" si="10">I16/H16*100</f>
        <v>107.15524718126626</v>
      </c>
      <c r="J19" s="8">
        <f t="shared" si="10"/>
        <v>107.2</v>
      </c>
      <c r="K19" s="8">
        <f t="shared" si="10"/>
        <v>107.2</v>
      </c>
      <c r="L19" s="8">
        <f t="shared" si="10"/>
        <v>107.2</v>
      </c>
      <c r="M19" s="8">
        <f t="shared" si="10"/>
        <v>107.2</v>
      </c>
      <c r="N19" s="8">
        <f t="shared" si="10"/>
        <v>107.2</v>
      </c>
      <c r="O19" s="8">
        <f t="shared" si="10"/>
        <v>107.2</v>
      </c>
    </row>
    <row r="20" spans="1:15" x14ac:dyDescent="0.3">
      <c r="A20" s="27" t="s">
        <v>20</v>
      </c>
      <c r="B20" s="27"/>
      <c r="C20" s="28" t="s">
        <v>14</v>
      </c>
      <c r="D20" s="2" t="s">
        <v>106</v>
      </c>
      <c r="E20" s="19">
        <v>14478.4</v>
      </c>
      <c r="F20" s="19">
        <v>14145.4</v>
      </c>
      <c r="G20" s="6">
        <v>14500.1</v>
      </c>
      <c r="H20" s="6">
        <v>15112.5</v>
      </c>
      <c r="I20" s="6">
        <v>15903.1</v>
      </c>
      <c r="J20" s="6">
        <v>23437.599999999999</v>
      </c>
      <c r="K20" s="6">
        <v>25802.400000000001</v>
      </c>
      <c r="L20" s="6">
        <v>28167.200000000001</v>
      </c>
      <c r="M20" s="6">
        <v>30532</v>
      </c>
      <c r="N20" s="6">
        <v>32896.800000000003</v>
      </c>
      <c r="O20" s="6">
        <v>35261.599999999999</v>
      </c>
    </row>
    <row r="21" spans="1:15" x14ac:dyDescent="0.3">
      <c r="A21" s="27"/>
      <c r="B21" s="27"/>
      <c r="C21" s="28"/>
      <c r="D21" s="2" t="s">
        <v>15</v>
      </c>
      <c r="E21" s="20"/>
      <c r="F21" s="20"/>
      <c r="G21" s="8">
        <v>14875</v>
      </c>
      <c r="H21" s="6">
        <v>15700.3</v>
      </c>
      <c r="I21" s="6">
        <v>16398.7</v>
      </c>
      <c r="J21" s="6">
        <v>29297</v>
      </c>
      <c r="K21" s="6">
        <v>32253</v>
      </c>
      <c r="L21" s="6">
        <v>35209</v>
      </c>
      <c r="M21" s="6">
        <v>38165</v>
      </c>
      <c r="N21" s="6">
        <v>41121</v>
      </c>
      <c r="O21" s="6">
        <v>44077</v>
      </c>
    </row>
    <row r="22" spans="1:15" x14ac:dyDescent="0.3">
      <c r="A22" s="27"/>
      <c r="B22" s="27"/>
      <c r="C22" s="28"/>
      <c r="D22" s="2" t="s">
        <v>107</v>
      </c>
      <c r="E22" s="21"/>
      <c r="F22" s="21"/>
      <c r="G22" s="6">
        <v>14919.4</v>
      </c>
      <c r="H22" s="6">
        <v>15889.5</v>
      </c>
      <c r="I22" s="6">
        <v>16739.900000000001</v>
      </c>
      <c r="J22" s="6">
        <v>35156.400000000001</v>
      </c>
      <c r="K22" s="6">
        <v>38703.599999999999</v>
      </c>
      <c r="L22" s="6">
        <v>42250.8</v>
      </c>
      <c r="M22" s="6">
        <v>45798</v>
      </c>
      <c r="N22" s="6">
        <v>49345.2</v>
      </c>
      <c r="O22" s="6">
        <v>52892.4</v>
      </c>
    </row>
    <row r="23" spans="1:15" x14ac:dyDescent="0.3">
      <c r="A23" s="32"/>
      <c r="B23" s="33"/>
      <c r="C23" s="38" t="s">
        <v>16</v>
      </c>
      <c r="D23" s="2" t="s">
        <v>106</v>
      </c>
      <c r="E23" s="19"/>
      <c r="F23" s="23">
        <f t="shared" ref="F23:O23" si="11">F20/E20*100</f>
        <v>97.700022101889715</v>
      </c>
      <c r="G23" s="8">
        <f t="shared" si="11"/>
        <v>102.50752894934043</v>
      </c>
      <c r="H23" s="8">
        <f t="shared" si="11"/>
        <v>104.22341914883346</v>
      </c>
      <c r="I23" s="8">
        <f t="shared" si="11"/>
        <v>105.23143093465674</v>
      </c>
      <c r="J23" s="8">
        <f t="shared" si="11"/>
        <v>147.37755531940314</v>
      </c>
      <c r="K23" s="8">
        <f t="shared" si="11"/>
        <v>110.0897702836468</v>
      </c>
      <c r="L23" s="8">
        <f t="shared" si="11"/>
        <v>109.16503891110905</v>
      </c>
      <c r="M23" s="8">
        <f t="shared" si="11"/>
        <v>108.39558067539549</v>
      </c>
      <c r="N23" s="8">
        <f t="shared" si="11"/>
        <v>107.745316389362</v>
      </c>
      <c r="O23" s="8">
        <f t="shared" si="11"/>
        <v>107.18854113470002</v>
      </c>
    </row>
    <row r="24" spans="1:15" x14ac:dyDescent="0.3">
      <c r="A24" s="34"/>
      <c r="B24" s="35"/>
      <c r="C24" s="39"/>
      <c r="D24" s="2" t="s">
        <v>15</v>
      </c>
      <c r="E24" s="20"/>
      <c r="F24" s="24"/>
      <c r="G24" s="8">
        <f>G21/F20*100</f>
        <v>105.15786050588885</v>
      </c>
      <c r="H24" s="8">
        <f>H21/G21*100</f>
        <v>105.54823529411763</v>
      </c>
      <c r="I24" s="8">
        <f t="shared" ref="I24" si="12">I21/H21*100</f>
        <v>104.44832264351638</v>
      </c>
      <c r="J24" s="8">
        <f>J21/I21*100</f>
        <v>178.65440553214583</v>
      </c>
      <c r="K24" s="8">
        <f t="shared" ref="K24" si="13">K21/J21*100</f>
        <v>110.0897702836468</v>
      </c>
      <c r="L24" s="8">
        <f>L21/K21*100</f>
        <v>109.16503891110905</v>
      </c>
      <c r="M24" s="8">
        <f t="shared" ref="M24:O24" si="14">M21/L21*100</f>
        <v>108.39558067539549</v>
      </c>
      <c r="N24" s="8">
        <f t="shared" si="14"/>
        <v>107.74531638936197</v>
      </c>
      <c r="O24" s="8">
        <f t="shared" si="14"/>
        <v>107.18854113470002</v>
      </c>
    </row>
    <row r="25" spans="1:15" x14ac:dyDescent="0.3">
      <c r="A25" s="36"/>
      <c r="B25" s="37"/>
      <c r="C25" s="40"/>
      <c r="D25" s="2" t="s">
        <v>107</v>
      </c>
      <c r="E25" s="21"/>
      <c r="F25" s="25"/>
      <c r="G25" s="8">
        <f>G22/F20*100</f>
        <v>105.47174346430641</v>
      </c>
      <c r="H25" s="8">
        <f>H22/G22*100</f>
        <v>106.50227220933819</v>
      </c>
      <c r="I25" s="8">
        <f t="shared" ref="I25:O25" si="15">I22/H22*100</f>
        <v>105.351961987476</v>
      </c>
      <c r="J25" s="8">
        <f t="shared" si="15"/>
        <v>210.01559149098861</v>
      </c>
      <c r="K25" s="8">
        <f t="shared" si="15"/>
        <v>110.08977028364677</v>
      </c>
      <c r="L25" s="8">
        <f t="shared" si="15"/>
        <v>109.16503891110905</v>
      </c>
      <c r="M25" s="8">
        <f t="shared" si="15"/>
        <v>108.39558067539549</v>
      </c>
      <c r="N25" s="8">
        <f t="shared" si="15"/>
        <v>107.74531638936197</v>
      </c>
      <c r="O25" s="8">
        <f t="shared" si="15"/>
        <v>107.18854113470005</v>
      </c>
    </row>
    <row r="26" spans="1:15" x14ac:dyDescent="0.3">
      <c r="A26" s="27" t="s">
        <v>21</v>
      </c>
      <c r="B26" s="27"/>
      <c r="C26" s="28" t="s">
        <v>14</v>
      </c>
      <c r="D26" s="2" t="s">
        <v>106</v>
      </c>
      <c r="E26" s="19">
        <v>65.5</v>
      </c>
      <c r="F26" s="19">
        <v>76.5</v>
      </c>
      <c r="G26" s="6">
        <v>78.400000000000006</v>
      </c>
      <c r="H26" s="6">
        <v>81.3</v>
      </c>
      <c r="I26" s="6">
        <v>83.7</v>
      </c>
      <c r="J26" s="8">
        <f>I26*103%</f>
        <v>86.210999999999999</v>
      </c>
      <c r="K26" s="8">
        <f t="shared" ref="K26:O26" si="16">J26*103%</f>
        <v>88.797330000000002</v>
      </c>
      <c r="L26" s="8">
        <f t="shared" si="16"/>
        <v>91.461249899999999</v>
      </c>
      <c r="M26" s="8">
        <f t="shared" si="16"/>
        <v>94.205087397</v>
      </c>
      <c r="N26" s="8">
        <f t="shared" si="16"/>
        <v>97.031240018909998</v>
      </c>
      <c r="O26" s="8">
        <f t="shared" si="16"/>
        <v>99.942177219477301</v>
      </c>
    </row>
    <row r="27" spans="1:15" x14ac:dyDescent="0.3">
      <c r="A27" s="27"/>
      <c r="B27" s="27"/>
      <c r="C27" s="28"/>
      <c r="D27" s="2" t="s">
        <v>15</v>
      </c>
      <c r="E27" s="20"/>
      <c r="F27" s="20"/>
      <c r="G27" s="6">
        <v>81.3</v>
      </c>
      <c r="H27" s="6">
        <v>85.9</v>
      </c>
      <c r="I27" s="6">
        <v>89.6</v>
      </c>
      <c r="J27" s="8">
        <f>I27*104.3%</f>
        <v>93.452799999999982</v>
      </c>
      <c r="K27" s="8">
        <f t="shared" ref="K27:O27" si="17">J27*104.3%</f>
        <v>97.47127039999998</v>
      </c>
      <c r="L27" s="8">
        <f t="shared" si="17"/>
        <v>101.66253502719998</v>
      </c>
      <c r="M27" s="8">
        <f t="shared" si="17"/>
        <v>106.03402403336958</v>
      </c>
      <c r="N27" s="8">
        <f t="shared" si="17"/>
        <v>110.59348706680446</v>
      </c>
      <c r="O27" s="8">
        <f t="shared" si="17"/>
        <v>115.34900701067704</v>
      </c>
    </row>
    <row r="28" spans="1:15" x14ac:dyDescent="0.3">
      <c r="A28" s="27"/>
      <c r="B28" s="27"/>
      <c r="C28" s="28"/>
      <c r="D28" s="2" t="s">
        <v>107</v>
      </c>
      <c r="E28" s="21"/>
      <c r="F28" s="21"/>
      <c r="G28" s="6">
        <v>82.5</v>
      </c>
      <c r="H28" s="6">
        <v>88.9</v>
      </c>
      <c r="I28" s="6">
        <v>95.5</v>
      </c>
      <c r="J28" s="8">
        <f>I28*107.4%</f>
        <v>102.56700000000001</v>
      </c>
      <c r="K28" s="8">
        <f t="shared" ref="K28:O28" si="18">J28*107.4%</f>
        <v>110.15695800000002</v>
      </c>
      <c r="L28" s="8">
        <f t="shared" si="18"/>
        <v>118.30857289200003</v>
      </c>
      <c r="M28" s="8">
        <f t="shared" si="18"/>
        <v>127.06340728600804</v>
      </c>
      <c r="N28" s="8">
        <f t="shared" si="18"/>
        <v>136.46609942517264</v>
      </c>
      <c r="O28" s="8">
        <f t="shared" si="18"/>
        <v>146.56459078263543</v>
      </c>
    </row>
    <row r="29" spans="1:15" ht="14.4" customHeight="1" x14ac:dyDescent="0.3">
      <c r="A29" s="32"/>
      <c r="B29" s="33"/>
      <c r="C29" s="38" t="s">
        <v>16</v>
      </c>
      <c r="D29" s="2" t="s">
        <v>106</v>
      </c>
      <c r="E29" s="19"/>
      <c r="F29" s="23">
        <f t="shared" ref="F29:O29" si="19">F26/E26*100</f>
        <v>116.79389312977099</v>
      </c>
      <c r="G29" s="8">
        <f t="shared" si="19"/>
        <v>102.48366013071897</v>
      </c>
      <c r="H29" s="8">
        <f t="shared" si="19"/>
        <v>103.69897959183672</v>
      </c>
      <c r="I29" s="8">
        <f t="shared" si="19"/>
        <v>102.95202952029521</v>
      </c>
      <c r="J29" s="8">
        <f t="shared" si="19"/>
        <v>103</v>
      </c>
      <c r="K29" s="8">
        <f t="shared" si="19"/>
        <v>103</v>
      </c>
      <c r="L29" s="8">
        <f t="shared" si="19"/>
        <v>103</v>
      </c>
      <c r="M29" s="8">
        <f t="shared" si="19"/>
        <v>103</v>
      </c>
      <c r="N29" s="8">
        <f t="shared" si="19"/>
        <v>103</v>
      </c>
      <c r="O29" s="8">
        <f t="shared" si="19"/>
        <v>103</v>
      </c>
    </row>
    <row r="30" spans="1:15" x14ac:dyDescent="0.3">
      <c r="A30" s="34"/>
      <c r="B30" s="35"/>
      <c r="C30" s="39"/>
      <c r="D30" s="2" t="s">
        <v>15</v>
      </c>
      <c r="E30" s="20"/>
      <c r="F30" s="24"/>
      <c r="G30" s="8">
        <f>G27/F26*100</f>
        <v>106.27450980392157</v>
      </c>
      <c r="H30" s="8">
        <f>H27/G27*100</f>
        <v>105.65805658056581</v>
      </c>
      <c r="I30" s="8">
        <f t="shared" ref="I30" si="20">I27/H27*100</f>
        <v>104.30733410942956</v>
      </c>
      <c r="J30" s="8">
        <f>J27/I27*100</f>
        <v>104.3</v>
      </c>
      <c r="K30" s="8">
        <f t="shared" ref="K30" si="21">K27/J27*100</f>
        <v>104.3</v>
      </c>
      <c r="L30" s="8">
        <f>L27/K27*100</f>
        <v>104.3</v>
      </c>
      <c r="M30" s="8">
        <f t="shared" ref="M30:O30" si="22">M27/L27*100</f>
        <v>104.3</v>
      </c>
      <c r="N30" s="8">
        <f t="shared" si="22"/>
        <v>104.3</v>
      </c>
      <c r="O30" s="8">
        <f t="shared" si="22"/>
        <v>104.3</v>
      </c>
    </row>
    <row r="31" spans="1:15" x14ac:dyDescent="0.3">
      <c r="A31" s="36"/>
      <c r="B31" s="37"/>
      <c r="C31" s="40"/>
      <c r="D31" s="2" t="s">
        <v>107</v>
      </c>
      <c r="E31" s="21"/>
      <c r="F31" s="25"/>
      <c r="G31" s="8">
        <f>G28/F26*100</f>
        <v>107.84313725490196</v>
      </c>
      <c r="H31" s="8">
        <f>H28/G28*100</f>
        <v>107.75757575757576</v>
      </c>
      <c r="I31" s="8">
        <f t="shared" ref="I31:O31" si="23">I28/H28*100</f>
        <v>107.42407199100113</v>
      </c>
      <c r="J31" s="8">
        <f t="shared" si="23"/>
        <v>107.4</v>
      </c>
      <c r="K31" s="8">
        <f t="shared" si="23"/>
        <v>107.4</v>
      </c>
      <c r="L31" s="8">
        <f t="shared" si="23"/>
        <v>107.4</v>
      </c>
      <c r="M31" s="8">
        <f t="shared" si="23"/>
        <v>107.4</v>
      </c>
      <c r="N31" s="8">
        <f t="shared" si="23"/>
        <v>107.4</v>
      </c>
      <c r="O31" s="8">
        <f t="shared" si="23"/>
        <v>107.4</v>
      </c>
    </row>
    <row r="32" spans="1:15" ht="14.4" customHeight="1" x14ac:dyDescent="0.3">
      <c r="A32" s="41" t="s">
        <v>22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</row>
    <row r="33" spans="1:15" x14ac:dyDescent="0.3">
      <c r="A33" s="27" t="s">
        <v>23</v>
      </c>
      <c r="B33" s="27"/>
      <c r="C33" s="28" t="s">
        <v>14</v>
      </c>
      <c r="D33" s="2" t="s">
        <v>106</v>
      </c>
      <c r="E33" s="19">
        <v>12251</v>
      </c>
      <c r="F33" s="19">
        <v>11405</v>
      </c>
      <c r="G33" s="8">
        <v>12100</v>
      </c>
      <c r="H33" s="8">
        <f>H39+H45</f>
        <v>12663.199999999999</v>
      </c>
      <c r="I33" s="8">
        <v>13102</v>
      </c>
      <c r="J33" s="8">
        <f>J39+J45</f>
        <v>15376.2</v>
      </c>
      <c r="K33" s="8">
        <f t="shared" ref="K33:O33" si="24">K39+K45</f>
        <v>16087.7</v>
      </c>
      <c r="L33" s="8">
        <f t="shared" si="24"/>
        <v>16799.2</v>
      </c>
      <c r="M33" s="8">
        <f t="shared" si="24"/>
        <v>17510.7</v>
      </c>
      <c r="N33" s="8">
        <f t="shared" si="24"/>
        <v>18222.2</v>
      </c>
      <c r="O33" s="8">
        <f t="shared" si="24"/>
        <v>18933.7</v>
      </c>
    </row>
    <row r="34" spans="1:15" x14ac:dyDescent="0.3">
      <c r="A34" s="27"/>
      <c r="B34" s="27"/>
      <c r="C34" s="28"/>
      <c r="D34" s="2" t="s">
        <v>15</v>
      </c>
      <c r="E34" s="20"/>
      <c r="F34" s="20"/>
      <c r="G34" s="6">
        <v>12545.5</v>
      </c>
      <c r="H34" s="6">
        <v>13172.8</v>
      </c>
      <c r="I34" s="6">
        <v>13831.4</v>
      </c>
      <c r="J34" s="8">
        <f t="shared" ref="J34:O34" si="25">J40+J46</f>
        <v>18550</v>
      </c>
      <c r="K34" s="8">
        <f t="shared" si="25"/>
        <v>19891.599999999999</v>
      </c>
      <c r="L34" s="8">
        <f t="shared" si="25"/>
        <v>21233.200000000001</v>
      </c>
      <c r="M34" s="8">
        <f t="shared" si="25"/>
        <v>22574.799999999999</v>
      </c>
      <c r="N34" s="8">
        <f t="shared" si="25"/>
        <v>23916.400000000001</v>
      </c>
      <c r="O34" s="8">
        <f t="shared" si="25"/>
        <v>25258</v>
      </c>
    </row>
    <row r="35" spans="1:15" x14ac:dyDescent="0.3">
      <c r="A35" s="27"/>
      <c r="B35" s="27"/>
      <c r="C35" s="28"/>
      <c r="D35" s="2" t="s">
        <v>107</v>
      </c>
      <c r="E35" s="21"/>
      <c r="F35" s="21"/>
      <c r="G35" s="6">
        <v>13343.9</v>
      </c>
      <c r="H35" s="6">
        <v>13610.7</v>
      </c>
      <c r="I35" s="6">
        <v>14315.5</v>
      </c>
      <c r="J35" s="8">
        <f t="shared" ref="J35:O35" si="26">J41+J47</f>
        <v>22260</v>
      </c>
      <c r="K35" s="8">
        <f t="shared" si="26"/>
        <v>23869.9</v>
      </c>
      <c r="L35" s="8">
        <f t="shared" si="26"/>
        <v>25479.799999999996</v>
      </c>
      <c r="M35" s="8">
        <f t="shared" si="26"/>
        <v>27089.8</v>
      </c>
      <c r="N35" s="8">
        <f t="shared" si="26"/>
        <v>28699.7</v>
      </c>
      <c r="O35" s="8">
        <f t="shared" si="26"/>
        <v>30309.599999999999</v>
      </c>
    </row>
    <row r="36" spans="1:15" ht="14.4" customHeight="1" x14ac:dyDescent="0.3">
      <c r="A36" s="32"/>
      <c r="B36" s="33"/>
      <c r="C36" s="28" t="s">
        <v>16</v>
      </c>
      <c r="D36" s="2" t="s">
        <v>106</v>
      </c>
      <c r="E36" s="19"/>
      <c r="F36" s="23">
        <f t="shared" ref="F36:O36" si="27">F33/E33*100</f>
        <v>93.094441270100404</v>
      </c>
      <c r="G36" s="8">
        <f t="shared" si="27"/>
        <v>106.0938185006576</v>
      </c>
      <c r="H36" s="8">
        <f t="shared" si="27"/>
        <v>104.65454545454544</v>
      </c>
      <c r="I36" s="8">
        <f t="shared" si="27"/>
        <v>103.46515888558976</v>
      </c>
      <c r="J36" s="8">
        <f t="shared" si="27"/>
        <v>117.35765531979851</v>
      </c>
      <c r="K36" s="8">
        <f t="shared" si="27"/>
        <v>104.62728112277415</v>
      </c>
      <c r="L36" s="8">
        <f t="shared" si="27"/>
        <v>104.4226334404545</v>
      </c>
      <c r="M36" s="8">
        <f t="shared" si="27"/>
        <v>104.23532072955854</v>
      </c>
      <c r="N36" s="8">
        <f t="shared" si="27"/>
        <v>104.0632299108545</v>
      </c>
      <c r="O36" s="8">
        <f t="shared" si="27"/>
        <v>103.90457793241212</v>
      </c>
    </row>
    <row r="37" spans="1:15" x14ac:dyDescent="0.3">
      <c r="A37" s="34"/>
      <c r="B37" s="35"/>
      <c r="C37" s="28"/>
      <c r="D37" s="2" t="s">
        <v>15</v>
      </c>
      <c r="E37" s="20"/>
      <c r="F37" s="24"/>
      <c r="G37" s="8">
        <f>G34/F33*100</f>
        <v>110.00000000000001</v>
      </c>
      <c r="H37" s="8">
        <f>H34/G34*100</f>
        <v>105.00019927464031</v>
      </c>
      <c r="I37" s="8">
        <f t="shared" ref="I37" si="28">I34/H34*100</f>
        <v>104.99969634398154</v>
      </c>
      <c r="J37" s="8">
        <f>J34/I34*100</f>
        <v>134.1151293433781</v>
      </c>
      <c r="K37" s="8">
        <f t="shared" ref="K37" si="29">K34/J34*100</f>
        <v>107.23234501347707</v>
      </c>
      <c r="L37" s="8">
        <f>L34/K34*100</f>
        <v>106.74455549075994</v>
      </c>
      <c r="M37" s="8">
        <f t="shared" ref="M37:O37" si="30">M34/L34*100</f>
        <v>106.31840702296402</v>
      </c>
      <c r="N37" s="8">
        <f t="shared" si="30"/>
        <v>105.94290979322076</v>
      </c>
      <c r="O37" s="8">
        <f t="shared" si="30"/>
        <v>105.60953989730895</v>
      </c>
    </row>
    <row r="38" spans="1:15" x14ac:dyDescent="0.3">
      <c r="A38" s="36"/>
      <c r="B38" s="37"/>
      <c r="C38" s="28"/>
      <c r="D38" s="2" t="s">
        <v>107</v>
      </c>
      <c r="E38" s="21"/>
      <c r="F38" s="25"/>
      <c r="G38" s="8">
        <f>G35/F33*100</f>
        <v>117.00043840420868</v>
      </c>
      <c r="H38" s="8">
        <f>H35/G35*100</f>
        <v>101.99941546324538</v>
      </c>
      <c r="I38" s="8">
        <f t="shared" ref="I38:O38" si="31">I35/H35*100</f>
        <v>105.17827885413682</v>
      </c>
      <c r="J38" s="8">
        <f t="shared" si="31"/>
        <v>155.49579127519121</v>
      </c>
      <c r="K38" s="8">
        <f>K35/J35*100</f>
        <v>107.23225516621744</v>
      </c>
      <c r="L38" s="8">
        <f t="shared" si="31"/>
        <v>106.74447735432489</v>
      </c>
      <c r="M38" s="8">
        <f t="shared" si="31"/>
        <v>106.31873091625525</v>
      </c>
      <c r="N38" s="8">
        <f t="shared" si="31"/>
        <v>105.94282718956951</v>
      </c>
      <c r="O38" s="8">
        <f t="shared" si="31"/>
        <v>105.60946630104146</v>
      </c>
    </row>
    <row r="39" spans="1:15" x14ac:dyDescent="0.3">
      <c r="A39" s="27" t="s">
        <v>24</v>
      </c>
      <c r="B39" s="27"/>
      <c r="C39" s="28" t="s">
        <v>14</v>
      </c>
      <c r="D39" s="2" t="s">
        <v>106</v>
      </c>
      <c r="E39" s="19">
        <v>3185.4</v>
      </c>
      <c r="F39" s="19">
        <v>3535.6</v>
      </c>
      <c r="G39" s="6">
        <v>3535.6</v>
      </c>
      <c r="H39" s="6">
        <v>3560.9</v>
      </c>
      <c r="I39" s="8">
        <v>3620</v>
      </c>
      <c r="J39" s="8">
        <f>I39*101.7%</f>
        <v>3681.5400000000004</v>
      </c>
      <c r="K39" s="8">
        <f t="shared" ref="K39:O39" si="32">J39*101.7%</f>
        <v>3744.1261800000011</v>
      </c>
      <c r="L39" s="8">
        <f t="shared" si="32"/>
        <v>3807.7763250600015</v>
      </c>
      <c r="M39" s="8">
        <f t="shared" si="32"/>
        <v>3872.5085225860221</v>
      </c>
      <c r="N39" s="8">
        <f t="shared" si="32"/>
        <v>3938.3411674699851</v>
      </c>
      <c r="O39" s="8">
        <f t="shared" si="32"/>
        <v>4005.2929673169751</v>
      </c>
    </row>
    <row r="40" spans="1:15" x14ac:dyDescent="0.3">
      <c r="A40" s="27"/>
      <c r="B40" s="27"/>
      <c r="C40" s="28"/>
      <c r="D40" s="2" t="s">
        <v>15</v>
      </c>
      <c r="E40" s="20"/>
      <c r="F40" s="20"/>
      <c r="G40" s="6">
        <v>3535.6</v>
      </c>
      <c r="H40" s="6">
        <v>3570.9</v>
      </c>
      <c r="I40" s="6">
        <v>3785.2</v>
      </c>
      <c r="J40" s="8">
        <f>I40*106%</f>
        <v>4012.3119999999999</v>
      </c>
      <c r="K40" s="8">
        <f t="shared" ref="K40:O40" si="33">J40*106%</f>
        <v>4253.0507200000002</v>
      </c>
      <c r="L40" s="8">
        <f t="shared" si="33"/>
        <v>4508.2337632000008</v>
      </c>
      <c r="M40" s="8">
        <f t="shared" si="33"/>
        <v>4778.7277889920015</v>
      </c>
      <c r="N40" s="8">
        <f t="shared" si="33"/>
        <v>5065.4514563315215</v>
      </c>
      <c r="O40" s="8">
        <f t="shared" si="33"/>
        <v>5369.3785437114129</v>
      </c>
    </row>
    <row r="41" spans="1:15" x14ac:dyDescent="0.3">
      <c r="A41" s="27"/>
      <c r="B41" s="27"/>
      <c r="C41" s="28"/>
      <c r="D41" s="2" t="s">
        <v>107</v>
      </c>
      <c r="E41" s="21"/>
      <c r="F41" s="21"/>
      <c r="G41" s="6">
        <v>3570.9</v>
      </c>
      <c r="H41" s="6">
        <v>3613.8</v>
      </c>
      <c r="I41" s="6">
        <v>3890</v>
      </c>
      <c r="J41" s="8">
        <f>I41*107.6%</f>
        <v>4185.6399999999994</v>
      </c>
      <c r="K41" s="8">
        <f t="shared" ref="K41:O41" si="34">J41*107.6%</f>
        <v>4503.7486399999989</v>
      </c>
      <c r="L41" s="8">
        <f t="shared" si="34"/>
        <v>4846.0335366399977</v>
      </c>
      <c r="M41" s="8">
        <f t="shared" si="34"/>
        <v>5214.3320854246367</v>
      </c>
      <c r="N41" s="8">
        <f t="shared" si="34"/>
        <v>5610.6213239169083</v>
      </c>
      <c r="O41" s="8">
        <f t="shared" si="34"/>
        <v>6037.0285445345926</v>
      </c>
    </row>
    <row r="42" spans="1:15" ht="14.4" customHeight="1" x14ac:dyDescent="0.3">
      <c r="A42" s="32"/>
      <c r="B42" s="33"/>
      <c r="C42" s="28" t="s">
        <v>16</v>
      </c>
      <c r="D42" s="2" t="s">
        <v>106</v>
      </c>
      <c r="E42" s="19"/>
      <c r="F42" s="23">
        <f t="shared" ref="F42:O42" si="35">F39/E39*100</f>
        <v>110.99390971306586</v>
      </c>
      <c r="G42" s="8">
        <f t="shared" si="35"/>
        <v>100</v>
      </c>
      <c r="H42" s="8">
        <f t="shared" si="35"/>
        <v>100.71557868537164</v>
      </c>
      <c r="I42" s="8">
        <f t="shared" si="35"/>
        <v>101.65969277429863</v>
      </c>
      <c r="J42" s="8">
        <f t="shared" si="35"/>
        <v>101.70000000000002</v>
      </c>
      <c r="K42" s="8">
        <f t="shared" si="35"/>
        <v>101.70000000000002</v>
      </c>
      <c r="L42" s="8">
        <f t="shared" si="35"/>
        <v>101.70000000000002</v>
      </c>
      <c r="M42" s="8">
        <f t="shared" si="35"/>
        <v>101.70000000000002</v>
      </c>
      <c r="N42" s="8">
        <f t="shared" si="35"/>
        <v>101.70000000000002</v>
      </c>
      <c r="O42" s="8">
        <f t="shared" si="35"/>
        <v>101.70000000000002</v>
      </c>
    </row>
    <row r="43" spans="1:15" x14ac:dyDescent="0.3">
      <c r="A43" s="34"/>
      <c r="B43" s="35"/>
      <c r="C43" s="28"/>
      <c r="D43" s="2" t="s">
        <v>15</v>
      </c>
      <c r="E43" s="20"/>
      <c r="F43" s="24"/>
      <c r="G43" s="8">
        <f>G40/F39*100</f>
        <v>100</v>
      </c>
      <c r="H43" s="8">
        <f>H40/G40*100</f>
        <v>100.99841611041973</v>
      </c>
      <c r="I43" s="8">
        <f t="shared" ref="I43" si="36">I40/H40*100</f>
        <v>106.0012881906522</v>
      </c>
      <c r="J43" s="8">
        <f>J40/I40*100</f>
        <v>106</v>
      </c>
      <c r="K43" s="8">
        <f t="shared" ref="K43" si="37">K40/J40*100</f>
        <v>106</v>
      </c>
      <c r="L43" s="8">
        <f>L40/K40*100</f>
        <v>106</v>
      </c>
      <c r="M43" s="8">
        <f t="shared" ref="M43:O43" si="38">M40/L40*100</f>
        <v>106</v>
      </c>
      <c r="N43" s="8">
        <f t="shared" si="38"/>
        <v>106</v>
      </c>
      <c r="O43" s="8">
        <f t="shared" si="38"/>
        <v>106</v>
      </c>
    </row>
    <row r="44" spans="1:15" x14ac:dyDescent="0.3">
      <c r="A44" s="36"/>
      <c r="B44" s="37"/>
      <c r="C44" s="28"/>
      <c r="D44" s="2" t="s">
        <v>107</v>
      </c>
      <c r="E44" s="21"/>
      <c r="F44" s="25"/>
      <c r="G44" s="8">
        <f>G41/F39*100</f>
        <v>100.99841611041973</v>
      </c>
      <c r="H44" s="8">
        <f>H41/G41*100</f>
        <v>101.20137780391498</v>
      </c>
      <c r="I44" s="8">
        <f t="shared" ref="I44:O44" si="39">I41/H41*100</f>
        <v>107.64292434556421</v>
      </c>
      <c r="J44" s="8">
        <f t="shared" si="39"/>
        <v>107.59999999999998</v>
      </c>
      <c r="K44" s="8">
        <f t="shared" si="39"/>
        <v>107.59999999999998</v>
      </c>
      <c r="L44" s="8">
        <f t="shared" si="39"/>
        <v>107.59999999999998</v>
      </c>
      <c r="M44" s="8">
        <f t="shared" si="39"/>
        <v>107.59999999999998</v>
      </c>
      <c r="N44" s="8">
        <f t="shared" si="39"/>
        <v>107.59999999999998</v>
      </c>
      <c r="O44" s="8">
        <f t="shared" si="39"/>
        <v>107.59999999999998</v>
      </c>
    </row>
    <row r="45" spans="1:15" x14ac:dyDescent="0.3">
      <c r="A45" s="27" t="s">
        <v>25</v>
      </c>
      <c r="B45" s="27"/>
      <c r="C45" s="28" t="s">
        <v>14</v>
      </c>
      <c r="D45" s="2" t="s">
        <v>106</v>
      </c>
      <c r="E45" s="19">
        <v>9161</v>
      </c>
      <c r="F45" s="19">
        <v>7869.5</v>
      </c>
      <c r="G45" s="6">
        <v>8321.1</v>
      </c>
      <c r="H45" s="6">
        <v>9102.2999999999993</v>
      </c>
      <c r="I45" s="6">
        <v>9905.6</v>
      </c>
      <c r="J45" s="8">
        <v>11694.66</v>
      </c>
      <c r="K45" s="8">
        <v>12343.57382</v>
      </c>
      <c r="L45" s="8">
        <v>12991.423674939999</v>
      </c>
      <c r="M45" s="8">
        <v>13638.191477413979</v>
      </c>
      <c r="N45" s="8">
        <v>14283.858832530015</v>
      </c>
      <c r="O45" s="8">
        <v>14928.407032683026</v>
      </c>
    </row>
    <row r="46" spans="1:15" x14ac:dyDescent="0.3">
      <c r="A46" s="27"/>
      <c r="B46" s="27"/>
      <c r="C46" s="28"/>
      <c r="D46" s="2" t="s">
        <v>15</v>
      </c>
      <c r="E46" s="20"/>
      <c r="F46" s="20"/>
      <c r="G46" s="6">
        <v>8813.7999999999993</v>
      </c>
      <c r="H46" s="6">
        <v>9518.9</v>
      </c>
      <c r="I46" s="6">
        <v>10046.299999999999</v>
      </c>
      <c r="J46" s="8">
        <v>14537.688</v>
      </c>
      <c r="K46" s="8">
        <v>15638.549279999999</v>
      </c>
      <c r="L46" s="8">
        <v>16724.966236799999</v>
      </c>
      <c r="M46" s="8">
        <v>17796.072211007999</v>
      </c>
      <c r="N46" s="8">
        <v>18850.948543668481</v>
      </c>
      <c r="O46" s="8">
        <v>19888.621456288587</v>
      </c>
    </row>
    <row r="47" spans="1:15" x14ac:dyDescent="0.3">
      <c r="A47" s="27"/>
      <c r="B47" s="27"/>
      <c r="C47" s="28"/>
      <c r="D47" s="2" t="s">
        <v>107</v>
      </c>
      <c r="E47" s="21"/>
      <c r="F47" s="21"/>
      <c r="G47" s="6">
        <v>9105</v>
      </c>
      <c r="H47" s="6">
        <v>9823.6</v>
      </c>
      <c r="I47" s="6">
        <v>10425.5</v>
      </c>
      <c r="J47" s="8">
        <v>18074.36</v>
      </c>
      <c r="K47" s="8">
        <v>19366.151360000003</v>
      </c>
      <c r="L47" s="8">
        <v>20633.76646336</v>
      </c>
      <c r="M47" s="8">
        <v>21875.467914575362</v>
      </c>
      <c r="N47" s="8">
        <v>23089.078676083092</v>
      </c>
      <c r="O47" s="8">
        <v>24272.571455465404</v>
      </c>
    </row>
    <row r="48" spans="1:15" ht="14.4" customHeight="1" x14ac:dyDescent="0.3">
      <c r="A48" s="32"/>
      <c r="B48" s="33"/>
      <c r="C48" s="28" t="s">
        <v>16</v>
      </c>
      <c r="D48" s="2" t="s">
        <v>106</v>
      </c>
      <c r="E48" s="19"/>
      <c r="F48" s="23">
        <f t="shared" ref="F48:O48" si="40">F45/E45*100</f>
        <v>85.902194083615328</v>
      </c>
      <c r="G48" s="8">
        <f t="shared" si="40"/>
        <v>105.7386110934621</v>
      </c>
      <c r="H48" s="8">
        <f t="shared" si="40"/>
        <v>109.3881818509572</v>
      </c>
      <c r="I48" s="8">
        <f t="shared" si="40"/>
        <v>108.82524197180933</v>
      </c>
      <c r="J48" s="8">
        <f t="shared" si="40"/>
        <v>118.06109675335163</v>
      </c>
      <c r="K48" s="8">
        <f t="shared" si="40"/>
        <v>105.54880449709525</v>
      </c>
      <c r="L48" s="8">
        <f t="shared" si="40"/>
        <v>105.24847879866286</v>
      </c>
      <c r="M48" s="8">
        <f t="shared" si="40"/>
        <v>104.97842129282238</v>
      </c>
      <c r="N48" s="8">
        <f t="shared" si="40"/>
        <v>104.73425934945493</v>
      </c>
      <c r="O48" s="8">
        <f t="shared" si="40"/>
        <v>104.51242348240741</v>
      </c>
    </row>
    <row r="49" spans="1:15" x14ac:dyDescent="0.3">
      <c r="A49" s="34"/>
      <c r="B49" s="35"/>
      <c r="C49" s="28"/>
      <c r="D49" s="2" t="s">
        <v>15</v>
      </c>
      <c r="E49" s="20"/>
      <c r="F49" s="24"/>
      <c r="G49" s="8">
        <f>G46/F45*100</f>
        <v>111.99949170849482</v>
      </c>
      <c r="H49" s="8">
        <f>H46/G46*100</f>
        <v>107.99995461662392</v>
      </c>
      <c r="I49" s="8">
        <f t="shared" ref="I49" si="41">I46/H46*100</f>
        <v>105.54055615669877</v>
      </c>
      <c r="J49" s="8">
        <f>J46/I46*100</f>
        <v>144.70688711266834</v>
      </c>
      <c r="K49" s="8">
        <f t="shared" ref="K49" si="42">K46/J46*100</f>
        <v>107.5724646174825</v>
      </c>
      <c r="L49" s="8">
        <f>L46/K46*100</f>
        <v>106.94704436676494</v>
      </c>
      <c r="M49" s="8">
        <f t="shared" ref="M49:O49" si="43">M46/L46*100</f>
        <v>106.40423399989439</v>
      </c>
      <c r="N49" s="8">
        <f t="shared" si="43"/>
        <v>105.92757952514924</v>
      </c>
      <c r="O49" s="8">
        <f t="shared" si="43"/>
        <v>105.50461909233013</v>
      </c>
    </row>
    <row r="50" spans="1:15" x14ac:dyDescent="0.3">
      <c r="A50" s="36"/>
      <c r="B50" s="37"/>
      <c r="C50" s="28"/>
      <c r="D50" s="2" t="s">
        <v>107</v>
      </c>
      <c r="E50" s="21"/>
      <c r="F50" s="25"/>
      <c r="G50" s="8">
        <f>G47/F45*100</f>
        <v>115.69985386619226</v>
      </c>
      <c r="H50" s="8">
        <f>H47/G47*100</f>
        <v>107.89236683141132</v>
      </c>
      <c r="I50" s="8">
        <f t="shared" ref="I50:O50" si="44">I47/H47*100</f>
        <v>106.12708172156846</v>
      </c>
      <c r="J50" s="8">
        <f t="shared" si="44"/>
        <v>173.36684091890078</v>
      </c>
      <c r="K50" s="8">
        <f t="shared" si="44"/>
        <v>107.14709323041038</v>
      </c>
      <c r="L50" s="8">
        <f t="shared" si="44"/>
        <v>106.5455189304066</v>
      </c>
      <c r="M50" s="8">
        <f t="shared" si="44"/>
        <v>106.0178128574843</v>
      </c>
      <c r="N50" s="8">
        <f t="shared" si="44"/>
        <v>105.54781623984883</v>
      </c>
      <c r="O50" s="8">
        <f t="shared" si="44"/>
        <v>105.12576874974332</v>
      </c>
    </row>
    <row r="51" spans="1:15" ht="45.6" customHeight="1" x14ac:dyDescent="0.3">
      <c r="A51" s="27" t="s">
        <v>26</v>
      </c>
      <c r="B51" s="27"/>
      <c r="C51" s="3"/>
      <c r="D51" s="2"/>
      <c r="E51" s="4"/>
      <c r="F51" s="4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3">
      <c r="A52" s="27" t="s">
        <v>27</v>
      </c>
      <c r="B52" s="27"/>
      <c r="C52" s="28" t="s">
        <v>28</v>
      </c>
      <c r="D52" s="2" t="s">
        <v>106</v>
      </c>
      <c r="E52" s="19">
        <v>38</v>
      </c>
      <c r="F52" s="19">
        <v>44</v>
      </c>
      <c r="G52" s="6">
        <v>39</v>
      </c>
      <c r="H52" s="6">
        <v>39</v>
      </c>
      <c r="I52" s="6">
        <v>40</v>
      </c>
      <c r="J52" s="6">
        <v>44</v>
      </c>
      <c r="K52" s="6">
        <v>46</v>
      </c>
      <c r="L52" s="6">
        <v>50</v>
      </c>
      <c r="M52" s="6">
        <v>52</v>
      </c>
      <c r="N52" s="6">
        <v>56</v>
      </c>
      <c r="O52" s="6">
        <v>60.2</v>
      </c>
    </row>
    <row r="53" spans="1:15" x14ac:dyDescent="0.3">
      <c r="A53" s="27"/>
      <c r="B53" s="27"/>
      <c r="C53" s="28"/>
      <c r="D53" s="2" t="s">
        <v>15</v>
      </c>
      <c r="E53" s="20"/>
      <c r="F53" s="20"/>
      <c r="G53" s="6">
        <v>39</v>
      </c>
      <c r="H53" s="6">
        <v>39</v>
      </c>
      <c r="I53" s="6">
        <v>40</v>
      </c>
      <c r="J53" s="6">
        <v>47.7</v>
      </c>
      <c r="K53" s="6">
        <v>51.7</v>
      </c>
      <c r="L53" s="6">
        <v>57.5</v>
      </c>
      <c r="M53" s="6">
        <v>59.3</v>
      </c>
      <c r="N53" s="6">
        <v>63.9</v>
      </c>
      <c r="O53" s="6">
        <v>68.8</v>
      </c>
    </row>
    <row r="54" spans="1:15" x14ac:dyDescent="0.3">
      <c r="A54" s="27"/>
      <c r="B54" s="27"/>
      <c r="C54" s="28"/>
      <c r="D54" s="2" t="s">
        <v>107</v>
      </c>
      <c r="E54" s="21"/>
      <c r="F54" s="21"/>
      <c r="G54" s="6">
        <v>39.5</v>
      </c>
      <c r="H54" s="6">
        <v>39.799999999999997</v>
      </c>
      <c r="I54" s="6">
        <v>41</v>
      </c>
      <c r="J54" s="6">
        <v>56.4</v>
      </c>
      <c r="K54" s="6">
        <v>59.9</v>
      </c>
      <c r="L54" s="6">
        <v>63.7</v>
      </c>
      <c r="M54" s="6">
        <v>68.099999999999994</v>
      </c>
      <c r="N54" s="6">
        <v>72.8</v>
      </c>
      <c r="O54" s="6">
        <v>77.599999999999994</v>
      </c>
    </row>
    <row r="55" spans="1:15" x14ac:dyDescent="0.3">
      <c r="A55" s="27" t="s">
        <v>29</v>
      </c>
      <c r="B55" s="27"/>
      <c r="C55" s="28" t="s">
        <v>28</v>
      </c>
      <c r="D55" s="2" t="s">
        <v>106</v>
      </c>
      <c r="E55" s="19">
        <v>93.4</v>
      </c>
      <c r="F55" s="19">
        <v>93.4</v>
      </c>
      <c r="G55" s="6">
        <v>93.4</v>
      </c>
      <c r="H55" s="6">
        <v>93.5</v>
      </c>
      <c r="I55" s="6">
        <v>93.9</v>
      </c>
      <c r="J55" s="6">
        <v>95.2</v>
      </c>
      <c r="K55" s="6">
        <v>98.3</v>
      </c>
      <c r="L55" s="6">
        <v>100.2</v>
      </c>
      <c r="M55" s="6">
        <v>103.2</v>
      </c>
      <c r="N55" s="6">
        <v>108.9</v>
      </c>
      <c r="O55" s="6">
        <v>113.6</v>
      </c>
    </row>
    <row r="56" spans="1:15" x14ac:dyDescent="0.3">
      <c r="A56" s="27"/>
      <c r="B56" s="27"/>
      <c r="C56" s="28"/>
      <c r="D56" s="2" t="s">
        <v>15</v>
      </c>
      <c r="E56" s="20"/>
      <c r="F56" s="20"/>
      <c r="G56" s="6">
        <v>93.5</v>
      </c>
      <c r="H56" s="6">
        <v>93.7</v>
      </c>
      <c r="I56" s="6">
        <v>94.2</v>
      </c>
      <c r="J56" s="6">
        <v>98.1</v>
      </c>
      <c r="K56" s="6">
        <v>102</v>
      </c>
      <c r="L56" s="6">
        <v>106.1</v>
      </c>
      <c r="M56" s="6">
        <v>110.9</v>
      </c>
      <c r="N56" s="6">
        <v>115.9</v>
      </c>
      <c r="O56" s="6">
        <v>121.1</v>
      </c>
    </row>
    <row r="57" spans="1:15" x14ac:dyDescent="0.3">
      <c r="A57" s="27"/>
      <c r="B57" s="27"/>
      <c r="C57" s="28"/>
      <c r="D57" s="2" t="s">
        <v>107</v>
      </c>
      <c r="E57" s="21"/>
      <c r="F57" s="21"/>
      <c r="G57" s="6">
        <v>94.7</v>
      </c>
      <c r="H57" s="6">
        <v>94.9</v>
      </c>
      <c r="I57" s="6">
        <v>95.4</v>
      </c>
      <c r="J57" s="6">
        <v>113.7</v>
      </c>
      <c r="K57" s="6">
        <v>120.9</v>
      </c>
      <c r="L57" s="6">
        <v>128.5</v>
      </c>
      <c r="M57" s="6">
        <v>137.5</v>
      </c>
      <c r="N57" s="6">
        <v>147</v>
      </c>
      <c r="O57" s="6">
        <v>156.69999999999999</v>
      </c>
    </row>
    <row r="58" spans="1:15" x14ac:dyDescent="0.3">
      <c r="A58" s="27" t="s">
        <v>30</v>
      </c>
      <c r="B58" s="27"/>
      <c r="C58" s="28" t="s">
        <v>28</v>
      </c>
      <c r="D58" s="2" t="s">
        <v>106</v>
      </c>
      <c r="E58" s="19">
        <v>36.700000000000003</v>
      </c>
      <c r="F58" s="19">
        <v>36.700000000000003</v>
      </c>
      <c r="G58" s="6">
        <v>36.799999999999997</v>
      </c>
      <c r="H58" s="6">
        <v>37</v>
      </c>
      <c r="I58" s="6">
        <v>37.200000000000003</v>
      </c>
      <c r="J58" s="8">
        <f>I58*102.5%</f>
        <v>38.130000000000003</v>
      </c>
      <c r="K58" s="8">
        <f t="shared" ref="K58:O58" si="45">J58*102.5%</f>
        <v>39.08325</v>
      </c>
      <c r="L58" s="8">
        <f t="shared" si="45"/>
        <v>40.060331249999997</v>
      </c>
      <c r="M58" s="8">
        <f t="shared" si="45"/>
        <v>41.061839531249994</v>
      </c>
      <c r="N58" s="8">
        <f t="shared" si="45"/>
        <v>42.088385519531244</v>
      </c>
      <c r="O58" s="8">
        <f t="shared" si="45"/>
        <v>43.14059515751952</v>
      </c>
    </row>
    <row r="59" spans="1:15" x14ac:dyDescent="0.3">
      <c r="A59" s="27"/>
      <c r="B59" s="27"/>
      <c r="C59" s="28"/>
      <c r="D59" s="2" t="s">
        <v>15</v>
      </c>
      <c r="E59" s="20"/>
      <c r="F59" s="20"/>
      <c r="G59" s="6">
        <v>37</v>
      </c>
      <c r="H59" s="6">
        <v>37.4</v>
      </c>
      <c r="I59" s="6">
        <v>37.5</v>
      </c>
      <c r="J59" s="8">
        <f>I59*102.5%</f>
        <v>38.4375</v>
      </c>
      <c r="K59" s="8">
        <f t="shared" ref="K59:O59" si="46">J59*102.5%</f>
        <v>39.3984375</v>
      </c>
      <c r="L59" s="8">
        <f t="shared" si="46"/>
        <v>40.383398437499999</v>
      </c>
      <c r="M59" s="8">
        <f t="shared" si="46"/>
        <v>41.392983398437494</v>
      </c>
      <c r="N59" s="8">
        <f t="shared" si="46"/>
        <v>42.427807983398431</v>
      </c>
      <c r="O59" s="8">
        <f t="shared" si="46"/>
        <v>43.488503182983386</v>
      </c>
    </row>
    <row r="60" spans="1:15" x14ac:dyDescent="0.3">
      <c r="A60" s="27"/>
      <c r="B60" s="27"/>
      <c r="C60" s="28"/>
      <c r="D60" s="2" t="s">
        <v>107</v>
      </c>
      <c r="E60" s="21"/>
      <c r="F60" s="21"/>
      <c r="G60" s="6">
        <v>37.5</v>
      </c>
      <c r="H60" s="6">
        <v>39</v>
      </c>
      <c r="I60" s="6">
        <v>40.6</v>
      </c>
      <c r="J60" s="6">
        <v>46.6</v>
      </c>
      <c r="K60" s="6">
        <v>49.6</v>
      </c>
      <c r="L60" s="6">
        <v>52.7</v>
      </c>
      <c r="M60" s="6">
        <v>56.4</v>
      </c>
      <c r="N60" s="6">
        <v>60.3</v>
      </c>
      <c r="O60" s="6">
        <v>64.3</v>
      </c>
    </row>
    <row r="61" spans="1:15" x14ac:dyDescent="0.3">
      <c r="A61" s="27" t="s">
        <v>31</v>
      </c>
      <c r="B61" s="27"/>
      <c r="C61" s="28" t="s">
        <v>28</v>
      </c>
      <c r="D61" s="2" t="s">
        <v>106</v>
      </c>
      <c r="E61" s="19">
        <v>105</v>
      </c>
      <c r="F61" s="19">
        <v>79.5</v>
      </c>
      <c r="G61" s="6">
        <v>88</v>
      </c>
      <c r="H61" s="6">
        <v>95</v>
      </c>
      <c r="I61" s="6">
        <v>100.5</v>
      </c>
      <c r="J61" s="8">
        <f>I61*102%</f>
        <v>102.51</v>
      </c>
      <c r="K61" s="8">
        <f t="shared" ref="K61:O61" si="47">J61*102%</f>
        <v>104.56020000000001</v>
      </c>
      <c r="L61" s="8">
        <f t="shared" si="47"/>
        <v>106.65140400000001</v>
      </c>
      <c r="M61" s="8">
        <f t="shared" si="47"/>
        <v>108.78443208000002</v>
      </c>
      <c r="N61" s="8">
        <f t="shared" si="47"/>
        <v>110.96012072160002</v>
      </c>
      <c r="O61" s="8">
        <f t="shared" si="47"/>
        <v>113.17932313603202</v>
      </c>
    </row>
    <row r="62" spans="1:15" x14ac:dyDescent="0.3">
      <c r="A62" s="27"/>
      <c r="B62" s="27"/>
      <c r="C62" s="28"/>
      <c r="D62" s="2" t="s">
        <v>15</v>
      </c>
      <c r="E62" s="20"/>
      <c r="F62" s="20"/>
      <c r="G62" s="6">
        <v>98</v>
      </c>
      <c r="H62" s="6">
        <v>105</v>
      </c>
      <c r="I62" s="6">
        <v>106.1</v>
      </c>
      <c r="J62" s="8">
        <f>I62*104.2%</f>
        <v>110.5562</v>
      </c>
      <c r="K62" s="8">
        <f t="shared" ref="K62:O62" si="48">J62*104.2%</f>
        <v>115.19956040000001</v>
      </c>
      <c r="L62" s="8">
        <f t="shared" si="48"/>
        <v>120.03794193680001</v>
      </c>
      <c r="M62" s="8">
        <f t="shared" si="48"/>
        <v>125.07953549814562</v>
      </c>
      <c r="N62" s="8">
        <f t="shared" si="48"/>
        <v>130.33287598906773</v>
      </c>
      <c r="O62" s="8">
        <f t="shared" si="48"/>
        <v>135.80685678060857</v>
      </c>
    </row>
    <row r="63" spans="1:15" x14ac:dyDescent="0.3">
      <c r="A63" s="27"/>
      <c r="B63" s="27"/>
      <c r="C63" s="28"/>
      <c r="D63" s="2" t="s">
        <v>107</v>
      </c>
      <c r="E63" s="21"/>
      <c r="F63" s="21"/>
      <c r="G63" s="6">
        <v>103.1</v>
      </c>
      <c r="H63" s="6">
        <v>107.2</v>
      </c>
      <c r="I63" s="6">
        <v>108.3</v>
      </c>
      <c r="J63" s="8">
        <f>I63*104.2%</f>
        <v>112.8486</v>
      </c>
      <c r="K63" s="8">
        <f t="shared" ref="K63:O63" si="49">J63*104.2%</f>
        <v>117.58824120000001</v>
      </c>
      <c r="L63" s="8">
        <f t="shared" si="49"/>
        <v>122.52694733040002</v>
      </c>
      <c r="M63" s="8">
        <f t="shared" si="49"/>
        <v>127.67307911827683</v>
      </c>
      <c r="N63" s="8">
        <f t="shared" si="49"/>
        <v>133.03534844124445</v>
      </c>
      <c r="O63" s="8">
        <f t="shared" si="49"/>
        <v>138.62283307577673</v>
      </c>
    </row>
    <row r="64" spans="1:15" x14ac:dyDescent="0.3">
      <c r="A64" s="27" t="s">
        <v>32</v>
      </c>
      <c r="B64" s="27"/>
      <c r="C64" s="28" t="s">
        <v>28</v>
      </c>
      <c r="D64" s="2" t="s">
        <v>106</v>
      </c>
      <c r="E64" s="19">
        <v>32.1</v>
      </c>
      <c r="F64" s="19">
        <v>35.299999999999997</v>
      </c>
      <c r="G64" s="6">
        <v>33</v>
      </c>
      <c r="H64" s="6">
        <v>33.5</v>
      </c>
      <c r="I64" s="6">
        <v>33.5</v>
      </c>
      <c r="J64" s="8">
        <f>I64*104.2%</f>
        <v>34.907000000000004</v>
      </c>
      <c r="K64" s="8">
        <f t="shared" ref="K64:O64" si="50">J64*104.2%</f>
        <v>36.373094000000002</v>
      </c>
      <c r="L64" s="8">
        <f t="shared" si="50"/>
        <v>37.900763948000005</v>
      </c>
      <c r="M64" s="8">
        <f t="shared" si="50"/>
        <v>39.492596033816007</v>
      </c>
      <c r="N64" s="8">
        <f t="shared" si="50"/>
        <v>41.15128506723628</v>
      </c>
      <c r="O64" s="8">
        <f t="shared" si="50"/>
        <v>42.879639040060205</v>
      </c>
    </row>
    <row r="65" spans="1:15" x14ac:dyDescent="0.3">
      <c r="A65" s="27"/>
      <c r="B65" s="27"/>
      <c r="C65" s="28"/>
      <c r="D65" s="2" t="s">
        <v>15</v>
      </c>
      <c r="E65" s="20"/>
      <c r="F65" s="20"/>
      <c r="G65" s="6">
        <v>33.5</v>
      </c>
      <c r="H65" s="6">
        <v>34</v>
      </c>
      <c r="I65" s="6">
        <v>34</v>
      </c>
      <c r="J65" s="8">
        <f t="shared" ref="J65:O65" si="51">I65*104.2%</f>
        <v>35.428000000000004</v>
      </c>
      <c r="K65" s="8">
        <f t="shared" si="51"/>
        <v>36.915976000000008</v>
      </c>
      <c r="L65" s="8">
        <f t="shared" si="51"/>
        <v>38.466446992000009</v>
      </c>
      <c r="M65" s="8">
        <f t="shared" si="51"/>
        <v>40.082037765664012</v>
      </c>
      <c r="N65" s="8">
        <f t="shared" si="51"/>
        <v>41.765483351821899</v>
      </c>
      <c r="O65" s="8">
        <f t="shared" si="51"/>
        <v>43.519633652598422</v>
      </c>
    </row>
    <row r="66" spans="1:15" x14ac:dyDescent="0.3">
      <c r="A66" s="27"/>
      <c r="B66" s="27"/>
      <c r="C66" s="28"/>
      <c r="D66" s="2" t="s">
        <v>107</v>
      </c>
      <c r="E66" s="21"/>
      <c r="F66" s="21"/>
      <c r="G66" s="6">
        <v>34.1</v>
      </c>
      <c r="H66" s="6">
        <v>34.6</v>
      </c>
      <c r="I66" s="6">
        <v>35</v>
      </c>
      <c r="J66" s="8">
        <f t="shared" ref="J66:O66" si="52">I66*104.2%</f>
        <v>36.47</v>
      </c>
      <c r="K66" s="8">
        <f t="shared" si="52"/>
        <v>38.001739999999998</v>
      </c>
      <c r="L66" s="8">
        <f t="shared" si="52"/>
        <v>39.597813080000002</v>
      </c>
      <c r="M66" s="8">
        <f t="shared" si="52"/>
        <v>41.260921229360001</v>
      </c>
      <c r="N66" s="8">
        <f t="shared" si="52"/>
        <v>42.993879920993123</v>
      </c>
      <c r="O66" s="8">
        <f t="shared" si="52"/>
        <v>44.799622877674835</v>
      </c>
    </row>
    <row r="67" spans="1:15" x14ac:dyDescent="0.3">
      <c r="A67" s="27" t="s">
        <v>33</v>
      </c>
      <c r="B67" s="27"/>
      <c r="C67" s="28" t="s">
        <v>34</v>
      </c>
      <c r="D67" s="2" t="s">
        <v>106</v>
      </c>
      <c r="E67" s="19">
        <v>109.3</v>
      </c>
      <c r="F67" s="19">
        <v>105.5</v>
      </c>
      <c r="G67" s="6">
        <v>105.4</v>
      </c>
      <c r="H67" s="6">
        <v>105.4</v>
      </c>
      <c r="I67" s="6">
        <v>105.4</v>
      </c>
      <c r="J67" s="8">
        <v>106.9</v>
      </c>
      <c r="K67" s="8">
        <f t="shared" ref="K67:O67" si="53">J67*104.2%</f>
        <v>111.38980000000001</v>
      </c>
      <c r="L67" s="8">
        <f t="shared" si="53"/>
        <v>116.06817160000001</v>
      </c>
      <c r="M67" s="8">
        <f t="shared" si="53"/>
        <v>120.94303480720002</v>
      </c>
      <c r="N67" s="8">
        <f t="shared" si="53"/>
        <v>126.02264226910242</v>
      </c>
      <c r="O67" s="8">
        <f t="shared" si="53"/>
        <v>131.31559324440474</v>
      </c>
    </row>
    <row r="68" spans="1:15" x14ac:dyDescent="0.3">
      <c r="A68" s="27"/>
      <c r="B68" s="27"/>
      <c r="C68" s="28"/>
      <c r="D68" s="2" t="s">
        <v>15</v>
      </c>
      <c r="E68" s="20"/>
      <c r="F68" s="20"/>
      <c r="G68" s="6">
        <v>105.4</v>
      </c>
      <c r="H68" s="6">
        <v>105.4</v>
      </c>
      <c r="I68" s="6">
        <v>105.4</v>
      </c>
      <c r="J68" s="8">
        <f t="shared" ref="J68:O68" si="54">I68*104.2%</f>
        <v>109.82680000000001</v>
      </c>
      <c r="K68" s="8">
        <f t="shared" si="54"/>
        <v>114.43952560000001</v>
      </c>
      <c r="L68" s="8">
        <f t="shared" si="54"/>
        <v>119.24598567520002</v>
      </c>
      <c r="M68" s="8">
        <f t="shared" si="54"/>
        <v>124.25431707355843</v>
      </c>
      <c r="N68" s="8">
        <f t="shared" si="54"/>
        <v>129.47299839064789</v>
      </c>
      <c r="O68" s="8">
        <f t="shared" si="54"/>
        <v>134.91086432305511</v>
      </c>
    </row>
    <row r="69" spans="1:15" x14ac:dyDescent="0.3">
      <c r="A69" s="27"/>
      <c r="B69" s="27"/>
      <c r="C69" s="28"/>
      <c r="D69" s="2" t="s">
        <v>107</v>
      </c>
      <c r="E69" s="21"/>
      <c r="F69" s="21"/>
      <c r="G69" s="6">
        <v>106</v>
      </c>
      <c r="H69" s="6">
        <v>106</v>
      </c>
      <c r="I69" s="6">
        <v>106</v>
      </c>
      <c r="J69" s="8">
        <f t="shared" ref="J69:O69" si="55">I69*104.2%</f>
        <v>110.452</v>
      </c>
      <c r="K69" s="8">
        <f t="shared" si="55"/>
        <v>115.09098400000001</v>
      </c>
      <c r="L69" s="8">
        <f t="shared" si="55"/>
        <v>119.92480532800001</v>
      </c>
      <c r="M69" s="8">
        <f t="shared" si="55"/>
        <v>124.96164715177601</v>
      </c>
      <c r="N69" s="8">
        <f t="shared" si="55"/>
        <v>130.21003633215059</v>
      </c>
      <c r="O69" s="8">
        <f t="shared" si="55"/>
        <v>135.67885785810091</v>
      </c>
    </row>
    <row r="70" spans="1:15" ht="55.8" customHeight="1" x14ac:dyDescent="0.3">
      <c r="A70" s="27" t="s">
        <v>35</v>
      </c>
      <c r="B70" s="27"/>
      <c r="C70" s="3"/>
      <c r="D70" s="2"/>
      <c r="E70" s="4"/>
      <c r="F70" s="4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3">
      <c r="A71" s="27" t="s">
        <v>36</v>
      </c>
      <c r="B71" s="27"/>
      <c r="C71" s="28" t="s">
        <v>37</v>
      </c>
      <c r="D71" s="2" t="s">
        <v>106</v>
      </c>
      <c r="E71" s="19">
        <v>29.7</v>
      </c>
      <c r="F71" s="19">
        <v>30.9</v>
      </c>
      <c r="G71" s="6">
        <v>30.9</v>
      </c>
      <c r="H71" s="6">
        <v>30.9</v>
      </c>
      <c r="I71" s="6">
        <v>30.9</v>
      </c>
      <c r="J71" s="8">
        <f>I71*102.8%</f>
        <v>31.7652</v>
      </c>
      <c r="K71" s="8">
        <f t="shared" ref="K71:O71" si="56">J71*102.8%</f>
        <v>32.654625600000003</v>
      </c>
      <c r="L71" s="8">
        <f t="shared" si="56"/>
        <v>33.568955116800005</v>
      </c>
      <c r="M71" s="8">
        <f t="shared" si="56"/>
        <v>34.508885860070407</v>
      </c>
      <c r="N71" s="8">
        <f t="shared" si="56"/>
        <v>35.475134664152378</v>
      </c>
      <c r="O71" s="8">
        <f t="shared" si="56"/>
        <v>36.468438434748649</v>
      </c>
    </row>
    <row r="72" spans="1:15" x14ac:dyDescent="0.3">
      <c r="A72" s="27"/>
      <c r="B72" s="27"/>
      <c r="C72" s="28"/>
      <c r="D72" s="2" t="s">
        <v>15</v>
      </c>
      <c r="E72" s="20"/>
      <c r="F72" s="20"/>
      <c r="G72" s="6">
        <v>30.9</v>
      </c>
      <c r="H72" s="6">
        <v>30.9</v>
      </c>
      <c r="I72" s="6">
        <v>31</v>
      </c>
      <c r="J72" s="6">
        <v>33.5</v>
      </c>
      <c r="K72" s="6">
        <v>34.200000000000003</v>
      </c>
      <c r="L72" s="6">
        <v>35</v>
      </c>
      <c r="M72" s="6">
        <v>36.1</v>
      </c>
      <c r="N72" s="6">
        <v>37.299999999999997</v>
      </c>
      <c r="O72" s="6">
        <v>38.5</v>
      </c>
    </row>
    <row r="73" spans="1:15" x14ac:dyDescent="0.3">
      <c r="A73" s="27"/>
      <c r="B73" s="27"/>
      <c r="C73" s="28"/>
      <c r="D73" s="2" t="s">
        <v>107</v>
      </c>
      <c r="E73" s="21"/>
      <c r="F73" s="21"/>
      <c r="G73" s="6">
        <v>31</v>
      </c>
      <c r="H73" s="6">
        <v>31.5</v>
      </c>
      <c r="I73" s="6">
        <v>31.8</v>
      </c>
      <c r="J73" s="6">
        <v>41.8</v>
      </c>
      <c r="K73" s="6">
        <v>44.5</v>
      </c>
      <c r="L73" s="6">
        <v>47.3</v>
      </c>
      <c r="M73" s="6">
        <v>50.6</v>
      </c>
      <c r="N73" s="6">
        <v>54.1</v>
      </c>
      <c r="O73" s="6">
        <v>57.7</v>
      </c>
    </row>
    <row r="74" spans="1:15" x14ac:dyDescent="0.3">
      <c r="A74" s="27" t="s">
        <v>38</v>
      </c>
      <c r="B74" s="27"/>
      <c r="C74" s="28" t="s">
        <v>37</v>
      </c>
      <c r="D74" s="2" t="s">
        <v>106</v>
      </c>
      <c r="E74" s="19">
        <v>5</v>
      </c>
      <c r="F74" s="19">
        <v>5</v>
      </c>
      <c r="G74" s="6">
        <v>5</v>
      </c>
      <c r="H74" s="6">
        <v>5</v>
      </c>
      <c r="I74" s="6">
        <v>5</v>
      </c>
      <c r="J74" s="6">
        <v>5.0999999999999996</v>
      </c>
      <c r="K74" s="6">
        <v>5.2</v>
      </c>
      <c r="L74" s="6">
        <v>5.2</v>
      </c>
      <c r="M74" s="6">
        <v>5.2</v>
      </c>
      <c r="N74" s="6">
        <v>5.2</v>
      </c>
      <c r="O74" s="6">
        <v>5.2</v>
      </c>
    </row>
    <row r="75" spans="1:15" x14ac:dyDescent="0.3">
      <c r="A75" s="27"/>
      <c r="B75" s="27"/>
      <c r="C75" s="28"/>
      <c r="D75" s="2" t="s">
        <v>15</v>
      </c>
      <c r="E75" s="20"/>
      <c r="F75" s="20"/>
      <c r="G75" s="6">
        <v>5</v>
      </c>
      <c r="H75" s="6">
        <v>5</v>
      </c>
      <c r="I75" s="6">
        <v>5</v>
      </c>
      <c r="J75" s="6">
        <v>5.2</v>
      </c>
      <c r="K75" s="6">
        <v>5.3</v>
      </c>
      <c r="L75" s="6">
        <v>5.3</v>
      </c>
      <c r="M75" s="6">
        <v>5.3</v>
      </c>
      <c r="N75" s="6">
        <v>5.3</v>
      </c>
      <c r="O75" s="6">
        <v>5.4</v>
      </c>
    </row>
    <row r="76" spans="1:15" x14ac:dyDescent="0.3">
      <c r="A76" s="27"/>
      <c r="B76" s="27"/>
      <c r="C76" s="28"/>
      <c r="D76" s="2" t="s">
        <v>107</v>
      </c>
      <c r="E76" s="21"/>
      <c r="F76" s="21"/>
      <c r="G76" s="6">
        <v>5.0999999999999996</v>
      </c>
      <c r="H76" s="6">
        <v>5.0999999999999996</v>
      </c>
      <c r="I76" s="6">
        <v>5.0999999999999996</v>
      </c>
      <c r="J76" s="6">
        <v>5.4</v>
      </c>
      <c r="K76" s="6">
        <v>5.5</v>
      </c>
      <c r="L76" s="6">
        <v>5.5</v>
      </c>
      <c r="M76" s="6">
        <v>5.6</v>
      </c>
      <c r="N76" s="6">
        <v>5.6</v>
      </c>
      <c r="O76" s="6">
        <v>5.6</v>
      </c>
    </row>
    <row r="77" spans="1:15" x14ac:dyDescent="0.3">
      <c r="A77" s="27" t="s">
        <v>39</v>
      </c>
      <c r="B77" s="27"/>
      <c r="C77" s="28" t="s">
        <v>37</v>
      </c>
      <c r="D77" s="2" t="s">
        <v>106</v>
      </c>
      <c r="E77" s="19">
        <v>1.2</v>
      </c>
      <c r="F77" s="19">
        <v>1.3</v>
      </c>
      <c r="G77" s="6">
        <v>1.3</v>
      </c>
      <c r="H77" s="6">
        <v>1.3</v>
      </c>
      <c r="I77" s="6">
        <v>1.3</v>
      </c>
      <c r="J77" s="6">
        <v>1.3</v>
      </c>
      <c r="K77" s="6">
        <v>1.3</v>
      </c>
      <c r="L77" s="6">
        <v>1.3</v>
      </c>
      <c r="M77" s="6">
        <v>1.3</v>
      </c>
      <c r="N77" s="6">
        <v>1.3</v>
      </c>
      <c r="O77" s="6">
        <v>1.3</v>
      </c>
    </row>
    <row r="78" spans="1:15" x14ac:dyDescent="0.3">
      <c r="A78" s="27"/>
      <c r="B78" s="27"/>
      <c r="C78" s="28"/>
      <c r="D78" s="2" t="s">
        <v>15</v>
      </c>
      <c r="E78" s="20"/>
      <c r="F78" s="20"/>
      <c r="G78" s="6">
        <v>1.3</v>
      </c>
      <c r="H78" s="6">
        <v>1.3</v>
      </c>
      <c r="I78" s="6">
        <v>1.3</v>
      </c>
      <c r="J78" s="6">
        <v>1.3</v>
      </c>
      <c r="K78" s="6">
        <v>1.3</v>
      </c>
      <c r="L78" s="6">
        <v>1.3</v>
      </c>
      <c r="M78" s="6">
        <v>1.3</v>
      </c>
      <c r="N78" s="6">
        <v>1.3</v>
      </c>
      <c r="O78" s="6">
        <v>1.3</v>
      </c>
    </row>
    <row r="79" spans="1:15" x14ac:dyDescent="0.3">
      <c r="A79" s="27"/>
      <c r="B79" s="27"/>
      <c r="C79" s="28"/>
      <c r="D79" s="2" t="s">
        <v>107</v>
      </c>
      <c r="E79" s="21"/>
      <c r="F79" s="21"/>
      <c r="G79" s="6">
        <v>1.4</v>
      </c>
      <c r="H79" s="6">
        <v>1.4</v>
      </c>
      <c r="I79" s="6">
        <v>1.4</v>
      </c>
      <c r="J79" s="6">
        <v>1.4</v>
      </c>
      <c r="K79" s="6">
        <v>1.4</v>
      </c>
      <c r="L79" s="6">
        <v>1.4</v>
      </c>
      <c r="M79" s="6">
        <v>1.4</v>
      </c>
      <c r="N79" s="6">
        <v>1.4</v>
      </c>
      <c r="O79" s="6">
        <v>1.4</v>
      </c>
    </row>
    <row r="80" spans="1:15" ht="40.799999999999997" customHeight="1" x14ac:dyDescent="0.3">
      <c r="A80" s="27" t="s">
        <v>40</v>
      </c>
      <c r="B80" s="27"/>
      <c r="C80" s="3"/>
      <c r="D80" s="2"/>
      <c r="E80" s="4"/>
      <c r="F80" s="4"/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3">
      <c r="A81" s="27" t="s">
        <v>41</v>
      </c>
      <c r="B81" s="27"/>
      <c r="C81" s="28" t="s">
        <v>42</v>
      </c>
      <c r="D81" s="2" t="s">
        <v>106</v>
      </c>
      <c r="E81" s="19">
        <v>15.6</v>
      </c>
      <c r="F81" s="19">
        <v>15.7</v>
      </c>
      <c r="G81" s="6">
        <v>15.7</v>
      </c>
      <c r="H81" s="6">
        <v>15.9</v>
      </c>
      <c r="I81" s="6">
        <v>16</v>
      </c>
      <c r="J81" s="8">
        <f>I81*101%</f>
        <v>16.16</v>
      </c>
      <c r="K81" s="8">
        <f t="shared" ref="K81:O81" si="57">J81*101%</f>
        <v>16.3216</v>
      </c>
      <c r="L81" s="8">
        <f t="shared" si="57"/>
        <v>16.484815999999999</v>
      </c>
      <c r="M81" s="8">
        <f t="shared" si="57"/>
        <v>16.64966416</v>
      </c>
      <c r="N81" s="8">
        <f t="shared" si="57"/>
        <v>16.816160801599999</v>
      </c>
      <c r="O81" s="8">
        <f t="shared" si="57"/>
        <v>16.984322409615999</v>
      </c>
    </row>
    <row r="82" spans="1:15" x14ac:dyDescent="0.3">
      <c r="A82" s="27"/>
      <c r="B82" s="27"/>
      <c r="C82" s="28"/>
      <c r="D82" s="2" t="s">
        <v>15</v>
      </c>
      <c r="E82" s="20"/>
      <c r="F82" s="20"/>
      <c r="G82" s="6">
        <v>15.7</v>
      </c>
      <c r="H82" s="6">
        <v>15.9</v>
      </c>
      <c r="I82" s="6">
        <v>16.2</v>
      </c>
      <c r="J82" s="6">
        <v>16.399999999999999</v>
      </c>
      <c r="K82" s="6">
        <v>16.600000000000001</v>
      </c>
      <c r="L82" s="6">
        <v>16.899999999999999</v>
      </c>
      <c r="M82" s="6">
        <v>17.100000000000001</v>
      </c>
      <c r="N82" s="6">
        <v>17.399999999999999</v>
      </c>
      <c r="O82" s="6">
        <v>17.600000000000001</v>
      </c>
    </row>
    <row r="83" spans="1:15" x14ac:dyDescent="0.3">
      <c r="A83" s="27"/>
      <c r="B83" s="27"/>
      <c r="C83" s="28"/>
      <c r="D83" s="2" t="s">
        <v>107</v>
      </c>
      <c r="E83" s="21"/>
      <c r="F83" s="21"/>
      <c r="G83" s="6">
        <v>16.399999999999999</v>
      </c>
      <c r="H83" s="6">
        <v>16.600000000000001</v>
      </c>
      <c r="I83" s="6">
        <v>17</v>
      </c>
      <c r="J83" s="6">
        <v>17.2</v>
      </c>
      <c r="K83" s="6">
        <v>17.399999999999999</v>
      </c>
      <c r="L83" s="6">
        <v>17.7</v>
      </c>
      <c r="M83" s="6">
        <v>18</v>
      </c>
      <c r="N83" s="6">
        <v>18.3</v>
      </c>
      <c r="O83" s="6">
        <v>18.5</v>
      </c>
    </row>
    <row r="84" spans="1:15" x14ac:dyDescent="0.3">
      <c r="A84" s="27" t="s">
        <v>43</v>
      </c>
      <c r="B84" s="27"/>
      <c r="C84" s="28" t="s">
        <v>42</v>
      </c>
      <c r="D84" s="2" t="s">
        <v>106</v>
      </c>
      <c r="E84" s="19">
        <v>7.1</v>
      </c>
      <c r="F84" s="19">
        <v>7.4</v>
      </c>
      <c r="G84" s="6">
        <v>7.2</v>
      </c>
      <c r="H84" s="6">
        <v>7.3</v>
      </c>
      <c r="I84" s="6">
        <v>7.4</v>
      </c>
      <c r="J84" s="6">
        <v>7.4</v>
      </c>
      <c r="K84" s="6">
        <v>7.5</v>
      </c>
      <c r="L84" s="6">
        <v>7.5</v>
      </c>
      <c r="M84" s="6">
        <v>7.6</v>
      </c>
      <c r="N84" s="6">
        <v>7.6</v>
      </c>
      <c r="O84" s="6">
        <v>7.7</v>
      </c>
    </row>
    <row r="85" spans="1:15" x14ac:dyDescent="0.3">
      <c r="A85" s="27"/>
      <c r="B85" s="27"/>
      <c r="C85" s="28"/>
      <c r="D85" s="2" t="s">
        <v>15</v>
      </c>
      <c r="E85" s="20"/>
      <c r="F85" s="20"/>
      <c r="G85" s="6">
        <v>7.2</v>
      </c>
      <c r="H85" s="6">
        <v>7.3</v>
      </c>
      <c r="I85" s="6">
        <v>7.5</v>
      </c>
      <c r="J85" s="6">
        <v>7.6</v>
      </c>
      <c r="K85" s="6">
        <v>7.7</v>
      </c>
      <c r="L85" s="6">
        <v>7.8</v>
      </c>
      <c r="M85" s="6">
        <v>7.9</v>
      </c>
      <c r="N85" s="6">
        <v>8</v>
      </c>
      <c r="O85" s="6">
        <v>8.1</v>
      </c>
    </row>
    <row r="86" spans="1:15" x14ac:dyDescent="0.3">
      <c r="A86" s="27"/>
      <c r="B86" s="27"/>
      <c r="C86" s="28"/>
      <c r="D86" s="2" t="s">
        <v>107</v>
      </c>
      <c r="E86" s="21"/>
      <c r="F86" s="21"/>
      <c r="G86" s="6">
        <v>7.5</v>
      </c>
      <c r="H86" s="6">
        <v>7.6</v>
      </c>
      <c r="I86" s="6">
        <v>8.4</v>
      </c>
      <c r="J86" s="8">
        <f>I86*101%</f>
        <v>8.484</v>
      </c>
      <c r="K86" s="8">
        <f t="shared" ref="K86:O86" si="58">J86*101%</f>
        <v>8.5688399999999998</v>
      </c>
      <c r="L86" s="8">
        <f t="shared" si="58"/>
        <v>8.6545284000000002</v>
      </c>
      <c r="M86" s="8">
        <f t="shared" si="58"/>
        <v>8.7410736839999998</v>
      </c>
      <c r="N86" s="8">
        <f t="shared" si="58"/>
        <v>8.8284844208400006</v>
      </c>
      <c r="O86" s="8">
        <f t="shared" si="58"/>
        <v>8.9167692650484014</v>
      </c>
    </row>
    <row r="87" spans="1:15" x14ac:dyDescent="0.3">
      <c r="A87" s="27" t="s">
        <v>44</v>
      </c>
      <c r="B87" s="27"/>
      <c r="C87" s="28" t="s">
        <v>42</v>
      </c>
      <c r="D87" s="2" t="s">
        <v>106</v>
      </c>
      <c r="E87" s="19">
        <v>169.2</v>
      </c>
      <c r="F87" s="19">
        <v>35.299999999999997</v>
      </c>
      <c r="G87" s="6">
        <v>140</v>
      </c>
      <c r="H87" s="6">
        <v>150</v>
      </c>
      <c r="I87" s="6">
        <v>170</v>
      </c>
      <c r="J87" s="8">
        <f>I87*102%</f>
        <v>173.4</v>
      </c>
      <c r="K87" s="8">
        <f t="shared" ref="K87:O87" si="59">J87*102%</f>
        <v>176.86799999999999</v>
      </c>
      <c r="L87" s="8">
        <f t="shared" si="59"/>
        <v>180.40536</v>
      </c>
      <c r="M87" s="8">
        <f t="shared" si="59"/>
        <v>184.01346720000001</v>
      </c>
      <c r="N87" s="8">
        <f t="shared" si="59"/>
        <v>187.69373654400002</v>
      </c>
      <c r="O87" s="8">
        <f t="shared" si="59"/>
        <v>191.44761127488002</v>
      </c>
    </row>
    <row r="88" spans="1:15" x14ac:dyDescent="0.3">
      <c r="A88" s="27"/>
      <c r="B88" s="27"/>
      <c r="C88" s="28"/>
      <c r="D88" s="2" t="s">
        <v>15</v>
      </c>
      <c r="E88" s="20"/>
      <c r="F88" s="20"/>
      <c r="G88" s="6">
        <v>150</v>
      </c>
      <c r="H88" s="6">
        <v>160</v>
      </c>
      <c r="I88" s="6">
        <v>181</v>
      </c>
      <c r="J88" s="8">
        <f t="shared" ref="J88:O88" si="60">I88*102%</f>
        <v>184.62</v>
      </c>
      <c r="K88" s="8">
        <f t="shared" si="60"/>
        <v>188.3124</v>
      </c>
      <c r="L88" s="8">
        <f t="shared" si="60"/>
        <v>192.07864799999999</v>
      </c>
      <c r="M88" s="8">
        <f t="shared" si="60"/>
        <v>195.92022095999999</v>
      </c>
      <c r="N88" s="8">
        <f t="shared" si="60"/>
        <v>199.83862537920001</v>
      </c>
      <c r="O88" s="8">
        <f t="shared" si="60"/>
        <v>203.83539788678402</v>
      </c>
    </row>
    <row r="89" spans="1:15" x14ac:dyDescent="0.3">
      <c r="A89" s="27"/>
      <c r="B89" s="27"/>
      <c r="C89" s="28"/>
      <c r="D89" s="2" t="s">
        <v>107</v>
      </c>
      <c r="E89" s="21"/>
      <c r="F89" s="21"/>
      <c r="G89" s="6">
        <v>170</v>
      </c>
      <c r="H89" s="6">
        <v>181</v>
      </c>
      <c r="I89" s="6">
        <v>184</v>
      </c>
      <c r="J89" s="8">
        <f t="shared" ref="J89:O89" si="61">I89*102%</f>
        <v>187.68</v>
      </c>
      <c r="K89" s="8">
        <f t="shared" si="61"/>
        <v>191.43360000000001</v>
      </c>
      <c r="L89" s="8">
        <f t="shared" si="61"/>
        <v>195.26227200000002</v>
      </c>
      <c r="M89" s="8">
        <f t="shared" si="61"/>
        <v>199.16751744000004</v>
      </c>
      <c r="N89" s="8">
        <f t="shared" si="61"/>
        <v>203.15086778880004</v>
      </c>
      <c r="O89" s="8">
        <f t="shared" si="61"/>
        <v>207.21388514457604</v>
      </c>
    </row>
    <row r="90" spans="1:15" x14ac:dyDescent="0.3">
      <c r="A90" s="27" t="s">
        <v>45</v>
      </c>
      <c r="B90" s="27"/>
      <c r="C90" s="28" t="s">
        <v>42</v>
      </c>
      <c r="D90" s="2" t="s">
        <v>106</v>
      </c>
      <c r="E90" s="19">
        <v>4015.8</v>
      </c>
      <c r="F90" s="19">
        <v>4020</v>
      </c>
      <c r="G90" s="6">
        <v>4020</v>
      </c>
      <c r="H90" s="6">
        <v>4020</v>
      </c>
      <c r="I90" s="6">
        <v>4020</v>
      </c>
      <c r="J90" s="8">
        <v>4050</v>
      </c>
      <c r="K90" s="8">
        <f>J90*100.5%</f>
        <v>4070.2499999999995</v>
      </c>
      <c r="L90" s="8">
        <f t="shared" ref="L90:O90" si="62">K90*100.5%</f>
        <v>4090.6012499999993</v>
      </c>
      <c r="M90" s="8">
        <f t="shared" si="62"/>
        <v>4111.0542562499986</v>
      </c>
      <c r="N90" s="8">
        <f t="shared" si="62"/>
        <v>4131.6095275312482</v>
      </c>
      <c r="O90" s="8">
        <f t="shared" si="62"/>
        <v>4152.2675751689039</v>
      </c>
    </row>
    <row r="91" spans="1:15" x14ac:dyDescent="0.3">
      <c r="A91" s="27"/>
      <c r="B91" s="27"/>
      <c r="C91" s="28"/>
      <c r="D91" s="2" t="s">
        <v>15</v>
      </c>
      <c r="E91" s="20"/>
      <c r="F91" s="20"/>
      <c r="G91" s="6">
        <v>4020</v>
      </c>
      <c r="H91" s="6">
        <v>4020</v>
      </c>
      <c r="I91" s="6">
        <v>4020</v>
      </c>
      <c r="J91" s="8">
        <f>I91*100.9%</f>
        <v>4056.1800000000003</v>
      </c>
      <c r="K91" s="8">
        <f t="shared" ref="K91:O91" si="63">J91*100.9%</f>
        <v>4092.6856200000007</v>
      </c>
      <c r="L91" s="8">
        <f t="shared" si="63"/>
        <v>4129.5197905800014</v>
      </c>
      <c r="M91" s="8">
        <f t="shared" si="63"/>
        <v>4166.685468695222</v>
      </c>
      <c r="N91" s="8">
        <f t="shared" si="63"/>
        <v>4204.1856379134797</v>
      </c>
      <c r="O91" s="8">
        <f t="shared" si="63"/>
        <v>4242.0233086547014</v>
      </c>
    </row>
    <row r="92" spans="1:15" x14ac:dyDescent="0.3">
      <c r="A92" s="27"/>
      <c r="B92" s="27"/>
      <c r="C92" s="28"/>
      <c r="D92" s="2" t="s">
        <v>107</v>
      </c>
      <c r="E92" s="21"/>
      <c r="F92" s="21"/>
      <c r="G92" s="6">
        <v>4090</v>
      </c>
      <c r="H92" s="6">
        <v>4120</v>
      </c>
      <c r="I92" s="6">
        <v>4120</v>
      </c>
      <c r="J92" s="8">
        <f>I92*100.9%</f>
        <v>4157.0800000000008</v>
      </c>
      <c r="K92" s="8">
        <f t="shared" ref="K92:O92" si="64">J92*100.9%</f>
        <v>4194.4937200000013</v>
      </c>
      <c r="L92" s="8">
        <f t="shared" si="64"/>
        <v>4232.2441634800016</v>
      </c>
      <c r="M92" s="8">
        <f t="shared" si="64"/>
        <v>4270.3343609513222</v>
      </c>
      <c r="N92" s="8">
        <f t="shared" si="64"/>
        <v>4308.7673701998847</v>
      </c>
      <c r="O92" s="8">
        <f t="shared" si="64"/>
        <v>4347.5462765316843</v>
      </c>
    </row>
    <row r="93" spans="1:15" x14ac:dyDescent="0.3">
      <c r="A93" s="26" t="s">
        <v>46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x14ac:dyDescent="0.3">
      <c r="A94" s="27" t="s">
        <v>47</v>
      </c>
      <c r="B94" s="27"/>
      <c r="C94" s="28" t="s">
        <v>48</v>
      </c>
      <c r="D94" s="2" t="s">
        <v>106</v>
      </c>
      <c r="E94" s="19">
        <v>1453.6</v>
      </c>
      <c r="F94" s="19">
        <f>2088.8+365.6</f>
        <v>2454.4</v>
      </c>
      <c r="G94" s="6">
        <v>2500</v>
      </c>
      <c r="H94" s="6">
        <v>2551.1</v>
      </c>
      <c r="I94" s="6">
        <v>2609.1999999999998</v>
      </c>
      <c r="J94" s="8">
        <v>1327.5</v>
      </c>
      <c r="K94" s="8">
        <v>1346.1</v>
      </c>
      <c r="L94" s="8">
        <v>1364.9</v>
      </c>
      <c r="M94" s="8">
        <v>1384</v>
      </c>
      <c r="N94" s="8">
        <v>1403.4</v>
      </c>
      <c r="O94" s="8">
        <v>1423.1</v>
      </c>
    </row>
    <row r="95" spans="1:15" x14ac:dyDescent="0.3">
      <c r="A95" s="27"/>
      <c r="B95" s="27"/>
      <c r="C95" s="28"/>
      <c r="D95" s="2" t="s">
        <v>15</v>
      </c>
      <c r="E95" s="20"/>
      <c r="F95" s="20"/>
      <c r="G95" s="6">
        <v>2538.8000000000002</v>
      </c>
      <c r="H95" s="6">
        <v>2618.3000000000002</v>
      </c>
      <c r="I95" s="6">
        <v>2727.7</v>
      </c>
      <c r="J95" s="8">
        <v>1814.6</v>
      </c>
      <c r="K95" s="8">
        <v>1977.9</v>
      </c>
      <c r="L95" s="8">
        <v>2155.9</v>
      </c>
      <c r="M95" s="8">
        <v>2349.9</v>
      </c>
      <c r="N95" s="8">
        <v>2561.4</v>
      </c>
      <c r="O95" s="8">
        <v>2792</v>
      </c>
    </row>
    <row r="96" spans="1:15" x14ac:dyDescent="0.3">
      <c r="A96" s="27"/>
      <c r="B96" s="27"/>
      <c r="C96" s="28"/>
      <c r="D96" s="2" t="s">
        <v>107</v>
      </c>
      <c r="E96" s="21"/>
      <c r="F96" s="21"/>
      <c r="G96" s="6">
        <v>2629.9</v>
      </c>
      <c r="H96" s="6">
        <v>2796.1</v>
      </c>
      <c r="I96" s="6">
        <v>2935.9</v>
      </c>
      <c r="J96" s="8">
        <v>1948</v>
      </c>
      <c r="K96" s="8">
        <v>2142.8000000000002</v>
      </c>
      <c r="L96" s="8">
        <v>2357.1</v>
      </c>
      <c r="M96" s="8">
        <v>2592.8000000000002</v>
      </c>
      <c r="N96" s="8">
        <v>2852</v>
      </c>
      <c r="O96" s="8">
        <v>3137.2</v>
      </c>
    </row>
    <row r="97" spans="1:15" x14ac:dyDescent="0.3">
      <c r="A97" s="27"/>
      <c r="B97" s="27"/>
      <c r="C97" s="28" t="s">
        <v>16</v>
      </c>
      <c r="D97" s="2" t="s">
        <v>106</v>
      </c>
      <c r="E97" s="19"/>
      <c r="F97" s="23">
        <f t="shared" ref="F97:O97" si="65">F94/E94*100</f>
        <v>168.84975233902037</v>
      </c>
      <c r="G97" s="8">
        <f t="shared" si="65"/>
        <v>101.85788787483703</v>
      </c>
      <c r="H97" s="8">
        <f t="shared" si="65"/>
        <v>102.044</v>
      </c>
      <c r="I97" s="8">
        <f t="shared" si="65"/>
        <v>102.27744894359296</v>
      </c>
      <c r="J97" s="8">
        <f t="shared" si="65"/>
        <v>50.877663651694007</v>
      </c>
      <c r="K97" s="8">
        <f t="shared" si="65"/>
        <v>101.40112994350281</v>
      </c>
      <c r="L97" s="8">
        <f t="shared" si="65"/>
        <v>101.39662729366319</v>
      </c>
      <c r="M97" s="8">
        <f t="shared" si="65"/>
        <v>101.39936991721004</v>
      </c>
      <c r="N97" s="8">
        <f t="shared" si="65"/>
        <v>101.40173410404626</v>
      </c>
      <c r="O97" s="8">
        <f t="shared" si="65"/>
        <v>101.40373378936867</v>
      </c>
    </row>
    <row r="98" spans="1:15" x14ac:dyDescent="0.3">
      <c r="A98" s="27"/>
      <c r="B98" s="27"/>
      <c r="C98" s="28"/>
      <c r="D98" s="2" t="s">
        <v>15</v>
      </c>
      <c r="E98" s="20"/>
      <c r="F98" s="24"/>
      <c r="G98" s="8">
        <f>G95/F94*100</f>
        <v>103.4387222946545</v>
      </c>
      <c r="H98" s="8">
        <f>H95/G95*100</f>
        <v>103.13140066172994</v>
      </c>
      <c r="I98" s="8">
        <f t="shared" ref="I98" si="66">I95/H95*100</f>
        <v>104.17828361914219</v>
      </c>
      <c r="J98" s="8">
        <f>J95/I95*100</f>
        <v>66.524911097261423</v>
      </c>
      <c r="K98" s="8">
        <f t="shared" ref="K98" si="67">K95/J95*100</f>
        <v>108.99922848010581</v>
      </c>
      <c r="L98" s="8">
        <f>L95/K95*100</f>
        <v>108.99944385459325</v>
      </c>
      <c r="M98" s="8">
        <f t="shared" ref="M98:O98" si="68">M95/L95*100</f>
        <v>108.99856208543997</v>
      </c>
      <c r="N98" s="8">
        <f t="shared" si="68"/>
        <v>109.00038299502106</v>
      </c>
      <c r="O98" s="8">
        <f t="shared" si="68"/>
        <v>109.00288904505348</v>
      </c>
    </row>
    <row r="99" spans="1:15" x14ac:dyDescent="0.3">
      <c r="A99" s="27"/>
      <c r="B99" s="27"/>
      <c r="C99" s="28"/>
      <c r="D99" s="2" t="s">
        <v>107</v>
      </c>
      <c r="E99" s="21"/>
      <c r="F99" s="25"/>
      <c r="G99" s="8">
        <f>G96/F94*100</f>
        <v>107.15042372881356</v>
      </c>
      <c r="H99" s="8">
        <f>H96/G96*100</f>
        <v>106.31963192516824</v>
      </c>
      <c r="I99" s="8">
        <f t="shared" ref="I99:O99" si="69">I96/H96*100</f>
        <v>104.99982117950002</v>
      </c>
      <c r="J99" s="8">
        <f t="shared" si="69"/>
        <v>66.351033754555672</v>
      </c>
      <c r="K99" s="8">
        <f t="shared" si="69"/>
        <v>110.00000000000001</v>
      </c>
      <c r="L99" s="8">
        <f t="shared" si="69"/>
        <v>110.00093335822288</v>
      </c>
      <c r="M99" s="8">
        <f t="shared" si="69"/>
        <v>109.99957574986212</v>
      </c>
      <c r="N99" s="8">
        <f t="shared" si="69"/>
        <v>109.99691453255167</v>
      </c>
      <c r="O99" s="8">
        <f t="shared" si="69"/>
        <v>109.99999999999999</v>
      </c>
    </row>
    <row r="100" spans="1:15" ht="37.799999999999997" customHeight="1" x14ac:dyDescent="0.3">
      <c r="A100" s="27" t="s">
        <v>49</v>
      </c>
      <c r="B100" s="27"/>
      <c r="C100" s="3"/>
      <c r="D100" s="2"/>
      <c r="E100" s="4"/>
      <c r="F100" s="4"/>
      <c r="G100" s="6"/>
      <c r="H100" s="6"/>
      <c r="I100" s="8"/>
      <c r="J100" s="8"/>
      <c r="K100" s="6"/>
      <c r="L100" s="6"/>
      <c r="M100" s="6"/>
      <c r="N100" s="6"/>
      <c r="O100" s="6"/>
    </row>
    <row r="101" spans="1:15" x14ac:dyDescent="0.3">
      <c r="A101" s="27" t="s">
        <v>50</v>
      </c>
      <c r="B101" s="27"/>
      <c r="C101" s="28" t="s">
        <v>48</v>
      </c>
      <c r="D101" s="2" t="s">
        <v>106</v>
      </c>
      <c r="E101" s="19">
        <v>482.5</v>
      </c>
      <c r="F101" s="23">
        <f>1371.254+200</f>
        <v>1571.2539999999999</v>
      </c>
      <c r="G101" s="8">
        <v>1601.1078260000002</v>
      </c>
      <c r="H101" s="8">
        <v>1633.1299825200001</v>
      </c>
      <c r="I101" s="8">
        <v>1670.6919721179599</v>
      </c>
      <c r="J101" s="8">
        <f>J94-294-J107-J113-J119</f>
        <v>362.03519999999997</v>
      </c>
      <c r="K101" s="8">
        <f t="shared" ref="K101:O101" si="70">K94-294-K107-K113-K119</f>
        <v>352.43367839999974</v>
      </c>
      <c r="L101" s="8">
        <f t="shared" si="70"/>
        <v>341.84769289279978</v>
      </c>
      <c r="M101" s="8">
        <f t="shared" si="70"/>
        <v>330.32749599429752</v>
      </c>
      <c r="N101" s="8">
        <f t="shared" si="70"/>
        <v>317.82125082605791</v>
      </c>
      <c r="O101" s="8">
        <f t="shared" si="70"/>
        <v>304.27494336075233</v>
      </c>
    </row>
    <row r="102" spans="1:15" x14ac:dyDescent="0.3">
      <c r="A102" s="27"/>
      <c r="B102" s="27"/>
      <c r="C102" s="28"/>
      <c r="D102" s="2" t="s">
        <v>15</v>
      </c>
      <c r="E102" s="20"/>
      <c r="F102" s="24"/>
      <c r="G102" s="8">
        <v>1624.6766359999999</v>
      </c>
      <c r="H102" s="8">
        <v>1675.0416117159998</v>
      </c>
      <c r="I102" s="8">
        <v>1745.3933594080718</v>
      </c>
      <c r="J102" s="8">
        <f>J95-294-J108-J114-J120</f>
        <v>805.3711999999997</v>
      </c>
      <c r="K102" s="8">
        <f t="shared" ref="K102:O102" si="71">K95-294-K108-K114-K120</f>
        <v>938.63159040000005</v>
      </c>
      <c r="L102" s="8">
        <f t="shared" si="71"/>
        <v>1085.3303171968</v>
      </c>
      <c r="M102" s="8">
        <f t="shared" si="71"/>
        <v>1246.7143905190655</v>
      </c>
      <c r="N102" s="8">
        <f t="shared" si="71"/>
        <v>1424.2285949208663</v>
      </c>
      <c r="O102" s="8">
        <f t="shared" si="71"/>
        <v>1619.4153959075427</v>
      </c>
    </row>
    <row r="103" spans="1:15" x14ac:dyDescent="0.3">
      <c r="A103" s="27"/>
      <c r="B103" s="27"/>
      <c r="C103" s="28"/>
      <c r="D103" s="2" t="s">
        <v>107</v>
      </c>
      <c r="E103" s="21"/>
      <c r="F103" s="25"/>
      <c r="G103" s="8">
        <v>1684.384288</v>
      </c>
      <c r="H103" s="8">
        <v>1790.5004981439999</v>
      </c>
      <c r="I103" s="8">
        <v>1880.0255230512</v>
      </c>
      <c r="J103" s="8">
        <f t="shared" ref="J103:O103" si="72">J96-294-J109-J115-J121</f>
        <v>916.47239999999988</v>
      </c>
      <c r="K103" s="8">
        <f t="shared" si="72"/>
        <v>1080.2962408000003</v>
      </c>
      <c r="L103" s="8">
        <f t="shared" si="72"/>
        <v>1262.3190829135999</v>
      </c>
      <c r="M103" s="8">
        <f t="shared" si="72"/>
        <v>1464.3862843959714</v>
      </c>
      <c r="N103" s="8">
        <f t="shared" si="72"/>
        <v>1688.5409083406018</v>
      </c>
      <c r="O103" s="8">
        <f t="shared" si="72"/>
        <v>1937.2236264909072</v>
      </c>
    </row>
    <row r="104" spans="1:15" x14ac:dyDescent="0.3">
      <c r="A104" s="27"/>
      <c r="B104" s="27"/>
      <c r="C104" s="28" t="s">
        <v>16</v>
      </c>
      <c r="D104" s="2" t="s">
        <v>106</v>
      </c>
      <c r="E104" s="19"/>
      <c r="F104" s="23">
        <f t="shared" ref="F104:O104" si="73">F101/E101*100</f>
        <v>325.64849740932641</v>
      </c>
      <c r="G104" s="8">
        <f t="shared" si="73"/>
        <v>101.9</v>
      </c>
      <c r="H104" s="8">
        <f t="shared" si="73"/>
        <v>102</v>
      </c>
      <c r="I104" s="8">
        <f t="shared" si="73"/>
        <v>102.3</v>
      </c>
      <c r="J104" s="8">
        <f t="shared" si="73"/>
        <v>21.669775520680979</v>
      </c>
      <c r="K104" s="8">
        <f t="shared" si="73"/>
        <v>97.34790385023328</v>
      </c>
      <c r="L104" s="8">
        <f t="shared" si="73"/>
        <v>96.99631841223038</v>
      </c>
      <c r="M104" s="8">
        <f t="shared" si="73"/>
        <v>96.630020579920981</v>
      </c>
      <c r="N104" s="8">
        <f t="shared" si="73"/>
        <v>96.213986022993524</v>
      </c>
      <c r="O104" s="8">
        <f t="shared" si="73"/>
        <v>95.737759061076943</v>
      </c>
    </row>
    <row r="105" spans="1:15" x14ac:dyDescent="0.3">
      <c r="A105" s="27"/>
      <c r="B105" s="27"/>
      <c r="C105" s="28"/>
      <c r="D105" s="2" t="s">
        <v>15</v>
      </c>
      <c r="E105" s="20"/>
      <c r="F105" s="24"/>
      <c r="G105" s="8">
        <f>G102/F101*100</f>
        <v>103.4</v>
      </c>
      <c r="H105" s="8">
        <f>H102/G102*100</f>
        <v>103.1</v>
      </c>
      <c r="I105" s="8">
        <f t="shared" ref="I105" si="74">I102/H102*100</f>
        <v>104.2</v>
      </c>
      <c r="J105" s="8">
        <f>J102/I102*100</f>
        <v>46.14267584203089</v>
      </c>
      <c r="K105" s="8">
        <f t="shared" ref="K105" si="75">K102/J102*100</f>
        <v>116.5464558951202</v>
      </c>
      <c r="L105" s="8">
        <f>L102/K102*100</f>
        <v>115.62899952411402</v>
      </c>
      <c r="M105" s="8">
        <f t="shared" ref="M105:O105" si="76">M102/L102*100</f>
        <v>114.8695812477707</v>
      </c>
      <c r="N105" s="8">
        <f t="shared" si="76"/>
        <v>114.23856223620659</v>
      </c>
      <c r="O105" s="8">
        <f t="shared" si="76"/>
        <v>113.70473824797216</v>
      </c>
    </row>
    <row r="106" spans="1:15" x14ac:dyDescent="0.3">
      <c r="A106" s="27"/>
      <c r="B106" s="27"/>
      <c r="C106" s="28"/>
      <c r="D106" s="2" t="s">
        <v>107</v>
      </c>
      <c r="E106" s="21"/>
      <c r="F106" s="25"/>
      <c r="G106" s="8">
        <f>G103/F101*100</f>
        <v>107.2</v>
      </c>
      <c r="H106" s="8">
        <f>H103/G103*100</f>
        <v>106.3</v>
      </c>
      <c r="I106" s="8">
        <f t="shared" ref="I106:O106" si="77">I103/H103*100</f>
        <v>105</v>
      </c>
      <c r="J106" s="8">
        <f t="shared" si="77"/>
        <v>48.747870109369842</v>
      </c>
      <c r="K106" s="8">
        <f t="shared" si="77"/>
        <v>117.87548002536687</v>
      </c>
      <c r="L106" s="8">
        <f t="shared" si="77"/>
        <v>116.84934513692326</v>
      </c>
      <c r="M106" s="8">
        <f t="shared" si="77"/>
        <v>116.00761679178402</v>
      </c>
      <c r="N106" s="8">
        <f t="shared" si="77"/>
        <v>115.30706933909104</v>
      </c>
      <c r="O106" s="8">
        <f t="shared" si="77"/>
        <v>114.72766913267716</v>
      </c>
    </row>
    <row r="107" spans="1:15" x14ac:dyDescent="0.3">
      <c r="A107" s="27" t="s">
        <v>51</v>
      </c>
      <c r="B107" s="27"/>
      <c r="C107" s="28" t="s">
        <v>48</v>
      </c>
      <c r="D107" s="2" t="s">
        <v>106</v>
      </c>
      <c r="E107" s="19">
        <v>45.4</v>
      </c>
      <c r="F107" s="19">
        <v>23.9</v>
      </c>
      <c r="G107" s="6">
        <v>24</v>
      </c>
      <c r="H107" s="6">
        <v>24.3</v>
      </c>
      <c r="I107" s="6">
        <v>24.9</v>
      </c>
      <c r="J107" s="8">
        <f>I107*104.2%</f>
        <v>25.945799999999998</v>
      </c>
      <c r="K107" s="8">
        <f t="shared" ref="K107:O109" si="78">J107*104.2%</f>
        <v>27.035523599999998</v>
      </c>
      <c r="L107" s="8">
        <f t="shared" si="78"/>
        <v>28.1710155912</v>
      </c>
      <c r="M107" s="8">
        <f t="shared" si="78"/>
        <v>29.3541982460304</v>
      </c>
      <c r="N107" s="8">
        <f t="shared" si="78"/>
        <v>30.587074572363679</v>
      </c>
      <c r="O107" s="8">
        <f t="shared" si="78"/>
        <v>31.871731704402954</v>
      </c>
    </row>
    <row r="108" spans="1:15" x14ac:dyDescent="0.3">
      <c r="A108" s="27"/>
      <c r="B108" s="27"/>
      <c r="C108" s="28"/>
      <c r="D108" s="2" t="s">
        <v>15</v>
      </c>
      <c r="E108" s="20"/>
      <c r="F108" s="20"/>
      <c r="G108" s="6">
        <v>24.1</v>
      </c>
      <c r="H108" s="6">
        <v>24.8</v>
      </c>
      <c r="I108" s="6">
        <v>26</v>
      </c>
      <c r="J108" s="8">
        <f>I108*104.2%</f>
        <v>27.092000000000002</v>
      </c>
      <c r="K108" s="8">
        <f t="shared" si="78"/>
        <v>28.229864000000003</v>
      </c>
      <c r="L108" s="8">
        <f t="shared" si="78"/>
        <v>29.415518288000005</v>
      </c>
      <c r="M108" s="8">
        <f t="shared" si="78"/>
        <v>30.650970056096007</v>
      </c>
      <c r="N108" s="8">
        <f t="shared" si="78"/>
        <v>31.93831079845204</v>
      </c>
      <c r="O108" s="8">
        <f t="shared" si="78"/>
        <v>33.279719851987025</v>
      </c>
    </row>
    <row r="109" spans="1:15" x14ac:dyDescent="0.3">
      <c r="A109" s="27"/>
      <c r="B109" s="27"/>
      <c r="C109" s="28"/>
      <c r="D109" s="2" t="s">
        <v>107</v>
      </c>
      <c r="E109" s="21"/>
      <c r="F109" s="21"/>
      <c r="G109" s="6">
        <v>25.1</v>
      </c>
      <c r="H109" s="6">
        <v>26.7</v>
      </c>
      <c r="I109" s="6">
        <v>28.9</v>
      </c>
      <c r="J109" s="8">
        <f>I109*104.2%</f>
        <v>30.113800000000001</v>
      </c>
      <c r="K109" s="8">
        <f t="shared" si="78"/>
        <v>31.378579600000002</v>
      </c>
      <c r="L109" s="8">
        <f t="shared" si="78"/>
        <v>32.696479943200004</v>
      </c>
      <c r="M109" s="8">
        <f t="shared" si="78"/>
        <v>34.069732100814406</v>
      </c>
      <c r="N109" s="8">
        <f t="shared" si="78"/>
        <v>35.500660849048614</v>
      </c>
      <c r="O109" s="8">
        <f t="shared" si="78"/>
        <v>36.991688604708656</v>
      </c>
    </row>
    <row r="110" spans="1:15" x14ac:dyDescent="0.3">
      <c r="A110" s="27"/>
      <c r="B110" s="27"/>
      <c r="C110" s="28" t="s">
        <v>16</v>
      </c>
      <c r="D110" s="2" t="s">
        <v>106</v>
      </c>
      <c r="E110" s="19"/>
      <c r="F110" s="23">
        <f t="shared" ref="F110:O110" si="79">F107/E107*100</f>
        <v>52.643171806167402</v>
      </c>
      <c r="G110" s="8">
        <f t="shared" si="79"/>
        <v>100.418410041841</v>
      </c>
      <c r="H110" s="8">
        <f t="shared" si="79"/>
        <v>101.25</v>
      </c>
      <c r="I110" s="8">
        <f t="shared" si="79"/>
        <v>102.46913580246913</v>
      </c>
      <c r="J110" s="8">
        <f t="shared" si="79"/>
        <v>104.2</v>
      </c>
      <c r="K110" s="8">
        <f t="shared" si="79"/>
        <v>104.2</v>
      </c>
      <c r="L110" s="8">
        <f t="shared" si="79"/>
        <v>104.2</v>
      </c>
      <c r="M110" s="8">
        <f t="shared" si="79"/>
        <v>104.2</v>
      </c>
      <c r="N110" s="8">
        <f t="shared" si="79"/>
        <v>104.2</v>
      </c>
      <c r="O110" s="8">
        <f t="shared" si="79"/>
        <v>104.2</v>
      </c>
    </row>
    <row r="111" spans="1:15" x14ac:dyDescent="0.3">
      <c r="A111" s="27"/>
      <c r="B111" s="27"/>
      <c r="C111" s="28"/>
      <c r="D111" s="2" t="s">
        <v>15</v>
      </c>
      <c r="E111" s="20"/>
      <c r="F111" s="24"/>
      <c r="G111" s="8">
        <f>G108/F107*100</f>
        <v>100.83682008368203</v>
      </c>
      <c r="H111" s="8">
        <f>H108/G108*100</f>
        <v>102.90456431535269</v>
      </c>
      <c r="I111" s="8">
        <f t="shared" ref="I111" si="80">I108/H108*100</f>
        <v>104.83870967741935</v>
      </c>
      <c r="J111" s="8">
        <f>J108/I108*100</f>
        <v>104.2</v>
      </c>
      <c r="K111" s="8">
        <f t="shared" ref="K111" si="81">K108/J108*100</f>
        <v>104.2</v>
      </c>
      <c r="L111" s="8">
        <f>L108/K108*100</f>
        <v>104.2</v>
      </c>
      <c r="M111" s="8">
        <f t="shared" ref="M111:O111" si="82">M108/L108*100</f>
        <v>104.2</v>
      </c>
      <c r="N111" s="8">
        <f t="shared" si="82"/>
        <v>104.2</v>
      </c>
      <c r="O111" s="8">
        <f t="shared" si="82"/>
        <v>104.2</v>
      </c>
    </row>
    <row r="112" spans="1:15" x14ac:dyDescent="0.3">
      <c r="A112" s="27"/>
      <c r="B112" s="27"/>
      <c r="C112" s="28"/>
      <c r="D112" s="2" t="s">
        <v>107</v>
      </c>
      <c r="E112" s="21"/>
      <c r="F112" s="25"/>
      <c r="G112" s="8">
        <f>G109/F107*100</f>
        <v>105.02092050209207</v>
      </c>
      <c r="H112" s="8">
        <f>H109/G109*100</f>
        <v>106.37450199203187</v>
      </c>
      <c r="I112" s="8">
        <f t="shared" ref="I112:O112" si="83">I109/H109*100</f>
        <v>108.23970037453184</v>
      </c>
      <c r="J112" s="8">
        <f t="shared" si="83"/>
        <v>104.2</v>
      </c>
      <c r="K112" s="8">
        <f t="shared" si="83"/>
        <v>104.2</v>
      </c>
      <c r="L112" s="8">
        <f t="shared" si="83"/>
        <v>104.2</v>
      </c>
      <c r="M112" s="8">
        <f t="shared" si="83"/>
        <v>104.2</v>
      </c>
      <c r="N112" s="8">
        <f t="shared" si="83"/>
        <v>104.2</v>
      </c>
      <c r="O112" s="8">
        <f t="shared" si="83"/>
        <v>104.2</v>
      </c>
    </row>
    <row r="113" spans="1:15" x14ac:dyDescent="0.3">
      <c r="A113" s="27" t="s">
        <v>52</v>
      </c>
      <c r="B113" s="27"/>
      <c r="C113" s="28" t="s">
        <v>48</v>
      </c>
      <c r="D113" s="2" t="s">
        <v>106</v>
      </c>
      <c r="E113" s="19">
        <v>222.8</v>
      </c>
      <c r="F113" s="19">
        <v>241.3</v>
      </c>
      <c r="G113" s="6">
        <v>250.3</v>
      </c>
      <c r="H113" s="6">
        <v>262.5</v>
      </c>
      <c r="I113" s="6">
        <v>285.2</v>
      </c>
      <c r="J113" s="8">
        <f>I113*104.2%</f>
        <v>297.17840000000001</v>
      </c>
      <c r="K113" s="8">
        <f t="shared" ref="K113:O115" si="84">J113*104.2%</f>
        <v>309.65989280000002</v>
      </c>
      <c r="L113" s="8">
        <f t="shared" si="84"/>
        <v>322.66560829760004</v>
      </c>
      <c r="M113" s="8">
        <f t="shared" si="84"/>
        <v>336.21756384609927</v>
      </c>
      <c r="N113" s="8">
        <f t="shared" si="84"/>
        <v>350.33870152763546</v>
      </c>
      <c r="O113" s="8">
        <f t="shared" si="84"/>
        <v>365.05292699179614</v>
      </c>
    </row>
    <row r="114" spans="1:15" x14ac:dyDescent="0.3">
      <c r="A114" s="27"/>
      <c r="B114" s="27"/>
      <c r="C114" s="28"/>
      <c r="D114" s="2" t="s">
        <v>15</v>
      </c>
      <c r="E114" s="20"/>
      <c r="F114" s="20"/>
      <c r="G114" s="6">
        <v>259.10000000000002</v>
      </c>
      <c r="H114" s="6">
        <v>279.5</v>
      </c>
      <c r="I114" s="6">
        <v>303.39999999999998</v>
      </c>
      <c r="J114" s="8">
        <f>I114*104.2%</f>
        <v>316.14279999999997</v>
      </c>
      <c r="K114" s="8">
        <f t="shared" si="84"/>
        <v>329.42079759999996</v>
      </c>
      <c r="L114" s="8">
        <f t="shared" si="84"/>
        <v>343.25647109919998</v>
      </c>
      <c r="M114" s="8">
        <f t="shared" si="84"/>
        <v>357.67324288536639</v>
      </c>
      <c r="N114" s="8">
        <f t="shared" si="84"/>
        <v>372.69551908655177</v>
      </c>
      <c r="O114" s="8">
        <f t="shared" si="84"/>
        <v>388.34873088818694</v>
      </c>
    </row>
    <row r="115" spans="1:15" x14ac:dyDescent="0.3">
      <c r="A115" s="27"/>
      <c r="B115" s="27"/>
      <c r="C115" s="28"/>
      <c r="D115" s="2" t="s">
        <v>107</v>
      </c>
      <c r="E115" s="21"/>
      <c r="F115" s="21"/>
      <c r="G115" s="6">
        <v>261.39999999999998</v>
      </c>
      <c r="H115" s="6">
        <v>283.3</v>
      </c>
      <c r="I115" s="6">
        <v>309.89999999999998</v>
      </c>
      <c r="J115" s="8">
        <f>I115*104.2%</f>
        <v>322.91579999999999</v>
      </c>
      <c r="K115" s="8">
        <f t="shared" si="84"/>
        <v>336.47826359999999</v>
      </c>
      <c r="L115" s="8">
        <f t="shared" si="84"/>
        <v>350.61035067120002</v>
      </c>
      <c r="M115" s="8">
        <f t="shared" si="84"/>
        <v>365.33598539939044</v>
      </c>
      <c r="N115" s="8">
        <f t="shared" si="84"/>
        <v>380.68009678616482</v>
      </c>
      <c r="O115" s="8">
        <f t="shared" si="84"/>
        <v>396.66866085118374</v>
      </c>
    </row>
    <row r="116" spans="1:15" x14ac:dyDescent="0.3">
      <c r="A116" s="27"/>
      <c r="B116" s="27"/>
      <c r="C116" s="28" t="s">
        <v>16</v>
      </c>
      <c r="D116" s="2" t="s">
        <v>106</v>
      </c>
      <c r="E116" s="19"/>
      <c r="F116" s="23">
        <f t="shared" ref="F116:O116" si="85">F113/E113*100</f>
        <v>108.30341113105924</v>
      </c>
      <c r="G116" s="8">
        <f t="shared" si="85"/>
        <v>103.72979693327808</v>
      </c>
      <c r="H116" s="8">
        <f t="shared" si="85"/>
        <v>104.87415101877747</v>
      </c>
      <c r="I116" s="8">
        <f t="shared" si="85"/>
        <v>108.64761904761903</v>
      </c>
      <c r="J116" s="8">
        <f t="shared" si="85"/>
        <v>104.2</v>
      </c>
      <c r="K116" s="8">
        <f t="shared" si="85"/>
        <v>104.2</v>
      </c>
      <c r="L116" s="8">
        <f t="shared" si="85"/>
        <v>104.2</v>
      </c>
      <c r="M116" s="8">
        <f t="shared" si="85"/>
        <v>104.2</v>
      </c>
      <c r="N116" s="8">
        <f t="shared" si="85"/>
        <v>104.2</v>
      </c>
      <c r="O116" s="8">
        <f t="shared" si="85"/>
        <v>104.2</v>
      </c>
    </row>
    <row r="117" spans="1:15" x14ac:dyDescent="0.3">
      <c r="A117" s="27"/>
      <c r="B117" s="27"/>
      <c r="C117" s="28"/>
      <c r="D117" s="2" t="s">
        <v>15</v>
      </c>
      <c r="E117" s="20"/>
      <c r="F117" s="24"/>
      <c r="G117" s="8">
        <f>G114/F113*100</f>
        <v>107.37670949026108</v>
      </c>
      <c r="H117" s="8">
        <f>H114/G114*100</f>
        <v>107.87340795059821</v>
      </c>
      <c r="I117" s="8">
        <f t="shared" ref="I117" si="86">I114/H114*100</f>
        <v>108.55098389982109</v>
      </c>
      <c r="J117" s="8">
        <f>J114/I114*100</f>
        <v>104.2</v>
      </c>
      <c r="K117" s="8">
        <f t="shared" ref="K117" si="87">K114/J114*100</f>
        <v>104.2</v>
      </c>
      <c r="L117" s="8">
        <f>L114/K114*100</f>
        <v>104.2</v>
      </c>
      <c r="M117" s="8">
        <f t="shared" ref="M117:O117" si="88">M114/L114*100</f>
        <v>104.2</v>
      </c>
      <c r="N117" s="8">
        <f t="shared" si="88"/>
        <v>104.2</v>
      </c>
      <c r="O117" s="8">
        <f t="shared" si="88"/>
        <v>104.2</v>
      </c>
    </row>
    <row r="118" spans="1:15" x14ac:dyDescent="0.3">
      <c r="A118" s="27"/>
      <c r="B118" s="27"/>
      <c r="C118" s="28"/>
      <c r="D118" s="2" t="s">
        <v>107</v>
      </c>
      <c r="E118" s="21"/>
      <c r="F118" s="25"/>
      <c r="G118" s="8">
        <f>G115/F113*100</f>
        <v>108.32987981765436</v>
      </c>
      <c r="H118" s="8">
        <f>H115/G115*100</f>
        <v>108.37796480489672</v>
      </c>
      <c r="I118" s="8">
        <f t="shared" ref="I118:O118" si="89">I115/H115*100</f>
        <v>109.38933992234379</v>
      </c>
      <c r="J118" s="8">
        <f t="shared" si="89"/>
        <v>104.2</v>
      </c>
      <c r="K118" s="8">
        <f t="shared" si="89"/>
        <v>104.2</v>
      </c>
      <c r="L118" s="8">
        <f t="shared" si="89"/>
        <v>104.2</v>
      </c>
      <c r="M118" s="8">
        <f t="shared" si="89"/>
        <v>104.2</v>
      </c>
      <c r="N118" s="8">
        <f t="shared" si="89"/>
        <v>104.2</v>
      </c>
      <c r="O118" s="8">
        <f t="shared" si="89"/>
        <v>104.2</v>
      </c>
    </row>
    <row r="119" spans="1:15" x14ac:dyDescent="0.3">
      <c r="A119" s="27" t="s">
        <v>53</v>
      </c>
      <c r="B119" s="27"/>
      <c r="C119" s="28" t="s">
        <v>48</v>
      </c>
      <c r="D119" s="2" t="s">
        <v>106</v>
      </c>
      <c r="E119" s="19">
        <v>262.10000000000002</v>
      </c>
      <c r="F119" s="19">
        <v>298.39999999999998</v>
      </c>
      <c r="G119" s="6">
        <v>302.2</v>
      </c>
      <c r="H119" s="6">
        <v>320.2</v>
      </c>
      <c r="I119" s="6">
        <v>334.3</v>
      </c>
      <c r="J119" s="8">
        <f>I119*104.2%</f>
        <v>348.34060000000005</v>
      </c>
      <c r="K119" s="8">
        <f t="shared" ref="K119:O121" si="90">J119*104.2%</f>
        <v>362.97090520000006</v>
      </c>
      <c r="L119" s="8">
        <f t="shared" si="90"/>
        <v>378.2156832184001</v>
      </c>
      <c r="M119" s="8">
        <f t="shared" si="90"/>
        <v>394.1007419135729</v>
      </c>
      <c r="N119" s="8">
        <f t="shared" si="90"/>
        <v>410.65297307394297</v>
      </c>
      <c r="O119" s="8">
        <f t="shared" si="90"/>
        <v>427.90039794304857</v>
      </c>
    </row>
    <row r="120" spans="1:15" x14ac:dyDescent="0.3">
      <c r="A120" s="27"/>
      <c r="B120" s="27"/>
      <c r="C120" s="28"/>
      <c r="D120" s="2" t="s">
        <v>15</v>
      </c>
      <c r="E120" s="20"/>
      <c r="F120" s="20"/>
      <c r="G120" s="6">
        <v>314.2</v>
      </c>
      <c r="H120" s="6">
        <v>335.9</v>
      </c>
      <c r="I120" s="6">
        <v>357</v>
      </c>
      <c r="J120" s="8">
        <f>I120*104.2%</f>
        <v>371.99400000000003</v>
      </c>
      <c r="K120" s="8">
        <f t="shared" si="90"/>
        <v>387.61774800000006</v>
      </c>
      <c r="L120" s="8">
        <f t="shared" si="90"/>
        <v>403.8976934160001</v>
      </c>
      <c r="M120" s="8">
        <f t="shared" si="90"/>
        <v>420.86139653947214</v>
      </c>
      <c r="N120" s="8">
        <f t="shared" si="90"/>
        <v>438.53757519413</v>
      </c>
      <c r="O120" s="8">
        <f t="shared" si="90"/>
        <v>456.95615335228348</v>
      </c>
    </row>
    <row r="121" spans="1:15" x14ac:dyDescent="0.3">
      <c r="A121" s="27"/>
      <c r="B121" s="27"/>
      <c r="C121" s="28"/>
      <c r="D121" s="2" t="s">
        <v>107</v>
      </c>
      <c r="E121" s="21"/>
      <c r="F121" s="21"/>
      <c r="G121" s="6">
        <v>317</v>
      </c>
      <c r="H121" s="6">
        <v>341.5</v>
      </c>
      <c r="I121" s="6">
        <v>369</v>
      </c>
      <c r="J121" s="8">
        <f>I121*104.2%</f>
        <v>384.49799999999999</v>
      </c>
      <c r="K121" s="8">
        <f t="shared" si="90"/>
        <v>400.64691599999998</v>
      </c>
      <c r="L121" s="8">
        <f t="shared" si="90"/>
        <v>417.47408647200001</v>
      </c>
      <c r="M121" s="8">
        <f t="shared" si="90"/>
        <v>435.00799810382404</v>
      </c>
      <c r="N121" s="8">
        <f t="shared" si="90"/>
        <v>453.27833402418469</v>
      </c>
      <c r="O121" s="8">
        <f t="shared" si="90"/>
        <v>472.31602405320047</v>
      </c>
    </row>
    <row r="122" spans="1:15" x14ac:dyDescent="0.3">
      <c r="A122" s="27"/>
      <c r="B122" s="27"/>
      <c r="C122" s="28" t="s">
        <v>16</v>
      </c>
      <c r="D122" s="2" t="s">
        <v>106</v>
      </c>
      <c r="E122" s="19"/>
      <c r="F122" s="23">
        <f t="shared" ref="F122:O122" si="91">F119/E119*100</f>
        <v>113.84967569629912</v>
      </c>
      <c r="G122" s="8">
        <f t="shared" si="91"/>
        <v>101.27345844504021</v>
      </c>
      <c r="H122" s="8">
        <f t="shared" si="91"/>
        <v>105.95632031767042</v>
      </c>
      <c r="I122" s="8">
        <f t="shared" si="91"/>
        <v>104.40349781386632</v>
      </c>
      <c r="J122" s="8">
        <f t="shared" si="91"/>
        <v>104.2</v>
      </c>
      <c r="K122" s="8">
        <f t="shared" si="91"/>
        <v>104.2</v>
      </c>
      <c r="L122" s="8">
        <f t="shared" si="91"/>
        <v>104.2</v>
      </c>
      <c r="M122" s="8">
        <f t="shared" si="91"/>
        <v>104.2</v>
      </c>
      <c r="N122" s="8">
        <f t="shared" si="91"/>
        <v>104.2</v>
      </c>
      <c r="O122" s="8">
        <f t="shared" si="91"/>
        <v>104.2</v>
      </c>
    </row>
    <row r="123" spans="1:15" x14ac:dyDescent="0.3">
      <c r="A123" s="27"/>
      <c r="B123" s="27"/>
      <c r="C123" s="28"/>
      <c r="D123" s="2" t="s">
        <v>15</v>
      </c>
      <c r="E123" s="20"/>
      <c r="F123" s="24"/>
      <c r="G123" s="8">
        <f>G120/F119*100</f>
        <v>105.29490616621983</v>
      </c>
      <c r="H123" s="8">
        <f>H120/G120*100</f>
        <v>106.90642902609801</v>
      </c>
      <c r="I123" s="8">
        <f t="shared" ref="I123" si="92">I120/H120*100</f>
        <v>106.28163143792797</v>
      </c>
      <c r="J123" s="8">
        <f>J120/I120*100</f>
        <v>104.2</v>
      </c>
      <c r="K123" s="8">
        <f t="shared" ref="K123" si="93">K120/J120*100</f>
        <v>104.2</v>
      </c>
      <c r="L123" s="8">
        <f>L120/K120*100</f>
        <v>104.2</v>
      </c>
      <c r="M123" s="8">
        <f t="shared" ref="M123:O123" si="94">M120/L120*100</f>
        <v>104.2</v>
      </c>
      <c r="N123" s="8">
        <f t="shared" si="94"/>
        <v>104.2</v>
      </c>
      <c r="O123" s="8">
        <f t="shared" si="94"/>
        <v>104.2</v>
      </c>
    </row>
    <row r="124" spans="1:15" x14ac:dyDescent="0.3">
      <c r="A124" s="27"/>
      <c r="B124" s="27"/>
      <c r="C124" s="28"/>
      <c r="D124" s="2" t="s">
        <v>107</v>
      </c>
      <c r="E124" s="21"/>
      <c r="F124" s="25"/>
      <c r="G124" s="8">
        <f>G121/F119*100</f>
        <v>106.23324396782843</v>
      </c>
      <c r="H124" s="8">
        <f>H121/G121*100</f>
        <v>107.72870662460568</v>
      </c>
      <c r="I124" s="8">
        <f t="shared" ref="I124:O124" si="95">I121/H121*100</f>
        <v>108.05270863836019</v>
      </c>
      <c r="J124" s="8">
        <f t="shared" si="95"/>
        <v>104.2</v>
      </c>
      <c r="K124" s="8">
        <f t="shared" si="95"/>
        <v>104.2</v>
      </c>
      <c r="L124" s="8">
        <f t="shared" si="95"/>
        <v>104.2</v>
      </c>
      <c r="M124" s="8">
        <f t="shared" si="95"/>
        <v>104.2</v>
      </c>
      <c r="N124" s="8">
        <f t="shared" si="95"/>
        <v>104.2</v>
      </c>
      <c r="O124" s="8">
        <f t="shared" si="95"/>
        <v>104.2</v>
      </c>
    </row>
    <row r="125" spans="1:15" ht="41.4" customHeight="1" x14ac:dyDescent="0.3">
      <c r="A125" s="51" t="s">
        <v>100</v>
      </c>
      <c r="B125" s="52"/>
      <c r="C125" s="28" t="s">
        <v>48</v>
      </c>
      <c r="D125" s="2" t="s">
        <v>106</v>
      </c>
      <c r="E125" s="19">
        <v>610.4</v>
      </c>
      <c r="F125" s="19">
        <v>798.6</v>
      </c>
      <c r="G125" s="9">
        <v>802.6</v>
      </c>
      <c r="H125" s="9">
        <v>830.7</v>
      </c>
      <c r="I125" s="9">
        <v>879.6</v>
      </c>
      <c r="J125" s="14">
        <f>I125*105.3%</f>
        <v>926.21879999999999</v>
      </c>
      <c r="K125" s="14">
        <f t="shared" ref="K125:O125" si="96">J125*105.3%</f>
        <v>975.30839639999988</v>
      </c>
      <c r="L125" s="14">
        <f t="shared" si="96"/>
        <v>1026.9997414091997</v>
      </c>
      <c r="M125" s="14">
        <f t="shared" si="96"/>
        <v>1081.4307277038872</v>
      </c>
      <c r="N125" s="14">
        <f t="shared" si="96"/>
        <v>1138.7465562721932</v>
      </c>
      <c r="O125" s="14">
        <f t="shared" si="96"/>
        <v>1199.1001237546193</v>
      </c>
    </row>
    <row r="126" spans="1:15" x14ac:dyDescent="0.3">
      <c r="A126" s="53"/>
      <c r="B126" s="54"/>
      <c r="C126" s="28"/>
      <c r="D126" s="2" t="s">
        <v>15</v>
      </c>
      <c r="E126" s="20"/>
      <c r="F126" s="20"/>
      <c r="G126" s="9">
        <v>832.1</v>
      </c>
      <c r="H126" s="9">
        <v>877.9</v>
      </c>
      <c r="I126" s="9">
        <v>924.4</v>
      </c>
      <c r="J126" s="14">
        <f t="shared" ref="J126:O126" si="97">I126*105.3%</f>
        <v>973.39319999999987</v>
      </c>
      <c r="K126" s="14">
        <f t="shared" si="97"/>
        <v>1024.9830395999998</v>
      </c>
      <c r="L126" s="14">
        <f t="shared" si="97"/>
        <v>1079.3071406987997</v>
      </c>
      <c r="M126" s="14">
        <f t="shared" si="97"/>
        <v>1136.510419155836</v>
      </c>
      <c r="N126" s="14">
        <f t="shared" si="97"/>
        <v>1196.7454713710952</v>
      </c>
      <c r="O126" s="14">
        <f t="shared" si="97"/>
        <v>1260.1729813537631</v>
      </c>
    </row>
    <row r="127" spans="1:15" x14ac:dyDescent="0.3">
      <c r="A127" s="55"/>
      <c r="B127" s="56"/>
      <c r="C127" s="28"/>
      <c r="D127" s="2" t="s">
        <v>107</v>
      </c>
      <c r="E127" s="21"/>
      <c r="F127" s="21"/>
      <c r="G127" s="9">
        <v>835.3</v>
      </c>
      <c r="H127" s="9">
        <v>883.7</v>
      </c>
      <c r="I127" s="9">
        <v>934.1</v>
      </c>
      <c r="J127" s="14">
        <f>I127*106%</f>
        <v>990.14600000000007</v>
      </c>
      <c r="K127" s="14">
        <f t="shared" ref="K127:O127" si="98">J127*106%</f>
        <v>1049.5547600000002</v>
      </c>
      <c r="L127" s="14">
        <f t="shared" si="98"/>
        <v>1112.5280456000003</v>
      </c>
      <c r="M127" s="14">
        <f t="shared" si="98"/>
        <v>1179.2797283360003</v>
      </c>
      <c r="N127" s="14">
        <f t="shared" si="98"/>
        <v>1250.0365120361603</v>
      </c>
      <c r="O127" s="14">
        <f t="shared" si="98"/>
        <v>1325.0387027583299</v>
      </c>
    </row>
    <row r="128" spans="1:15" ht="14.4" customHeight="1" x14ac:dyDescent="0.3">
      <c r="A128" s="29" t="s">
        <v>54</v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1"/>
    </row>
    <row r="129" spans="1:15" x14ac:dyDescent="0.3">
      <c r="A129" s="27" t="s">
        <v>55</v>
      </c>
      <c r="B129" s="27"/>
      <c r="C129" s="28" t="s">
        <v>48</v>
      </c>
      <c r="D129" s="2" t="s">
        <v>106</v>
      </c>
      <c r="E129" s="19">
        <v>464.3</v>
      </c>
      <c r="F129" s="19">
        <v>487.6</v>
      </c>
      <c r="G129" s="6">
        <v>490.5</v>
      </c>
      <c r="H129" s="6">
        <v>520.29999999999995</v>
      </c>
      <c r="I129" s="6">
        <v>550.70000000000005</v>
      </c>
      <c r="J129" s="6">
        <v>590.29999999999995</v>
      </c>
      <c r="K129" s="6">
        <v>608</v>
      </c>
      <c r="L129" s="6">
        <v>626.9</v>
      </c>
      <c r="M129" s="6">
        <v>646.9</v>
      </c>
      <c r="N129" s="6">
        <v>668.9</v>
      </c>
      <c r="O129" s="6">
        <v>693</v>
      </c>
    </row>
    <row r="130" spans="1:15" x14ac:dyDescent="0.3">
      <c r="A130" s="27"/>
      <c r="B130" s="27"/>
      <c r="C130" s="28"/>
      <c r="D130" s="2" t="s">
        <v>15</v>
      </c>
      <c r="E130" s="20"/>
      <c r="F130" s="20"/>
      <c r="G130" s="6">
        <v>513.9</v>
      </c>
      <c r="H130" s="6">
        <v>545</v>
      </c>
      <c r="I130" s="6">
        <v>577.6</v>
      </c>
      <c r="J130" s="8">
        <f>I130*104%</f>
        <v>600.70400000000006</v>
      </c>
      <c r="K130" s="8">
        <f t="shared" ref="K130:O130" si="99">J130*104%</f>
        <v>624.73216000000014</v>
      </c>
      <c r="L130" s="8">
        <f t="shared" si="99"/>
        <v>649.72144640000022</v>
      </c>
      <c r="M130" s="8">
        <f t="shared" si="99"/>
        <v>675.7103042560002</v>
      </c>
      <c r="N130" s="8">
        <f t="shared" si="99"/>
        <v>702.73871642624022</v>
      </c>
      <c r="O130" s="8">
        <f t="shared" si="99"/>
        <v>730.8482650832899</v>
      </c>
    </row>
    <row r="131" spans="1:15" x14ac:dyDescent="0.3">
      <c r="A131" s="27"/>
      <c r="B131" s="27"/>
      <c r="C131" s="28"/>
      <c r="D131" s="2" t="s">
        <v>107</v>
      </c>
      <c r="E131" s="21"/>
      <c r="F131" s="21"/>
      <c r="G131" s="6">
        <v>517.1</v>
      </c>
      <c r="H131" s="6">
        <v>547.9</v>
      </c>
      <c r="I131" s="6">
        <v>580.1</v>
      </c>
      <c r="J131" s="8">
        <f>I131*104.5%</f>
        <v>606.20449999999994</v>
      </c>
      <c r="K131" s="8">
        <f t="shared" ref="K131:O131" si="100">J131*104.5%</f>
        <v>633.48370249999994</v>
      </c>
      <c r="L131" s="8">
        <f t="shared" si="100"/>
        <v>661.99046911249991</v>
      </c>
      <c r="M131" s="8">
        <f t="shared" si="100"/>
        <v>691.78004022256232</v>
      </c>
      <c r="N131" s="8">
        <f t="shared" si="100"/>
        <v>722.9101420325776</v>
      </c>
      <c r="O131" s="8">
        <f t="shared" si="100"/>
        <v>755.4410984240435</v>
      </c>
    </row>
    <row r="132" spans="1:15" x14ac:dyDescent="0.3">
      <c r="A132" s="27" t="s">
        <v>56</v>
      </c>
      <c r="B132" s="27"/>
      <c r="C132" s="28" t="s">
        <v>48</v>
      </c>
      <c r="D132" s="2" t="s">
        <v>106</v>
      </c>
      <c r="E132" s="19">
        <v>132.30000000000001</v>
      </c>
      <c r="F132" s="19">
        <v>138.9</v>
      </c>
      <c r="G132" s="9">
        <v>140.19999999999999</v>
      </c>
      <c r="H132" s="9">
        <v>143.9</v>
      </c>
      <c r="I132" s="9">
        <v>150</v>
      </c>
      <c r="J132" s="14">
        <f>I132*104%</f>
        <v>156</v>
      </c>
      <c r="K132" s="14">
        <f t="shared" ref="K132:O132" si="101">J132*104%</f>
        <v>162.24</v>
      </c>
      <c r="L132" s="14">
        <f t="shared" si="101"/>
        <v>168.7296</v>
      </c>
      <c r="M132" s="14">
        <f t="shared" si="101"/>
        <v>175.47878400000002</v>
      </c>
      <c r="N132" s="14">
        <f t="shared" si="101"/>
        <v>182.49793536000001</v>
      </c>
      <c r="O132" s="14">
        <f t="shared" si="101"/>
        <v>189.79785277440001</v>
      </c>
    </row>
    <row r="133" spans="1:15" x14ac:dyDescent="0.3">
      <c r="A133" s="27"/>
      <c r="B133" s="27"/>
      <c r="C133" s="28"/>
      <c r="D133" s="2" t="s">
        <v>15</v>
      </c>
      <c r="E133" s="20"/>
      <c r="F133" s="20"/>
      <c r="G133" s="9">
        <v>143.69999999999999</v>
      </c>
      <c r="H133" s="9">
        <v>150.69999999999999</v>
      </c>
      <c r="I133" s="9">
        <v>158</v>
      </c>
      <c r="J133" s="14">
        <f>I133*104%</f>
        <v>164.32</v>
      </c>
      <c r="K133" s="14">
        <f t="shared" ref="K133:O133" si="102">J133*104%</f>
        <v>170.89279999999999</v>
      </c>
      <c r="L133" s="14">
        <f t="shared" si="102"/>
        <v>177.72851199999999</v>
      </c>
      <c r="M133" s="14">
        <f t="shared" si="102"/>
        <v>184.83765248</v>
      </c>
      <c r="N133" s="14">
        <f t="shared" si="102"/>
        <v>192.23115857920001</v>
      </c>
      <c r="O133" s="14">
        <f t="shared" si="102"/>
        <v>199.92040492236802</v>
      </c>
    </row>
    <row r="134" spans="1:15" x14ac:dyDescent="0.3">
      <c r="A134" s="27"/>
      <c r="B134" s="27"/>
      <c r="C134" s="28"/>
      <c r="D134" s="2" t="s">
        <v>107</v>
      </c>
      <c r="E134" s="21"/>
      <c r="F134" s="21"/>
      <c r="G134" s="9">
        <v>146.80000000000001</v>
      </c>
      <c r="H134" s="9">
        <v>154</v>
      </c>
      <c r="I134" s="9">
        <v>161.80000000000001</v>
      </c>
      <c r="J134" s="14">
        <f>I134*104%</f>
        <v>168.27200000000002</v>
      </c>
      <c r="K134" s="14">
        <f t="shared" ref="K134:O134" si="103">J134*104%</f>
        <v>175.00288000000003</v>
      </c>
      <c r="L134" s="14">
        <f t="shared" si="103"/>
        <v>182.00299520000004</v>
      </c>
      <c r="M134" s="14">
        <f t="shared" si="103"/>
        <v>189.28311500800004</v>
      </c>
      <c r="N134" s="14">
        <f t="shared" si="103"/>
        <v>196.85443960832004</v>
      </c>
      <c r="O134" s="14">
        <f t="shared" si="103"/>
        <v>204.72861719265285</v>
      </c>
    </row>
    <row r="135" spans="1:15" x14ac:dyDescent="0.3">
      <c r="A135" s="27" t="s">
        <v>57</v>
      </c>
      <c r="B135" s="27"/>
      <c r="C135" s="28" t="s">
        <v>48</v>
      </c>
      <c r="D135" s="2" t="s">
        <v>106</v>
      </c>
      <c r="E135" s="19">
        <v>530.4</v>
      </c>
      <c r="F135" s="19">
        <v>581.5</v>
      </c>
      <c r="G135" s="6">
        <v>590</v>
      </c>
      <c r="H135" s="6">
        <v>595</v>
      </c>
      <c r="I135" s="6">
        <v>610</v>
      </c>
      <c r="J135" s="6">
        <v>643.79999999999995</v>
      </c>
      <c r="K135" s="6">
        <v>676</v>
      </c>
      <c r="L135" s="6">
        <v>709.8</v>
      </c>
      <c r="M135" s="6">
        <v>745.3</v>
      </c>
      <c r="N135" s="6">
        <v>782.6</v>
      </c>
      <c r="O135" s="6">
        <v>821.7</v>
      </c>
    </row>
    <row r="136" spans="1:15" x14ac:dyDescent="0.3">
      <c r="A136" s="27"/>
      <c r="B136" s="27"/>
      <c r="C136" s="28"/>
      <c r="D136" s="2" t="s">
        <v>15</v>
      </c>
      <c r="E136" s="20"/>
      <c r="F136" s="20"/>
      <c r="G136" s="6">
        <v>602</v>
      </c>
      <c r="H136" s="6">
        <v>606.20000000000005</v>
      </c>
      <c r="I136" s="6">
        <v>640.70000000000005</v>
      </c>
      <c r="J136" s="6">
        <v>677.3</v>
      </c>
      <c r="K136" s="6">
        <v>715.7</v>
      </c>
      <c r="L136" s="6">
        <v>756.4</v>
      </c>
      <c r="M136" s="6">
        <v>802.3</v>
      </c>
      <c r="N136" s="6">
        <v>850.6</v>
      </c>
      <c r="O136" s="6">
        <v>900.4</v>
      </c>
    </row>
    <row r="137" spans="1:15" x14ac:dyDescent="0.3">
      <c r="A137" s="27"/>
      <c r="B137" s="27"/>
      <c r="C137" s="28"/>
      <c r="D137" s="2" t="s">
        <v>107</v>
      </c>
      <c r="E137" s="21"/>
      <c r="F137" s="21"/>
      <c r="G137" s="6">
        <v>620.1</v>
      </c>
      <c r="H137" s="6">
        <v>648.4</v>
      </c>
      <c r="I137" s="6">
        <v>694.6</v>
      </c>
      <c r="J137" s="6">
        <v>710.7</v>
      </c>
      <c r="K137" s="6">
        <v>755.5</v>
      </c>
      <c r="L137" s="6">
        <v>803.1</v>
      </c>
      <c r="M137" s="6">
        <v>859.3</v>
      </c>
      <c r="N137" s="6">
        <v>918.6</v>
      </c>
      <c r="O137" s="6">
        <v>979.2</v>
      </c>
    </row>
    <row r="138" spans="1:15" ht="14.4" customHeight="1" x14ac:dyDescent="0.3">
      <c r="A138" s="29" t="s">
        <v>68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x14ac:dyDescent="0.3">
      <c r="A139" s="27" t="s">
        <v>110</v>
      </c>
      <c r="B139" s="27"/>
      <c r="C139" s="28" t="s">
        <v>69</v>
      </c>
      <c r="D139" s="2" t="s">
        <v>106</v>
      </c>
      <c r="E139" s="19">
        <v>2803</v>
      </c>
      <c r="F139" s="19">
        <v>2813</v>
      </c>
      <c r="G139" s="6">
        <v>2815</v>
      </c>
      <c r="H139" s="6">
        <v>2830</v>
      </c>
      <c r="I139" s="6">
        <v>2850</v>
      </c>
      <c r="J139" s="15">
        <f>I139*101%</f>
        <v>2878.5</v>
      </c>
      <c r="K139" s="15">
        <f t="shared" ref="K139:O139" si="104">J139*101%</f>
        <v>2907.2849999999999</v>
      </c>
      <c r="L139" s="15">
        <f t="shared" si="104"/>
        <v>2936.3578499999999</v>
      </c>
      <c r="M139" s="15">
        <f t="shared" si="104"/>
        <v>2965.7214285</v>
      </c>
      <c r="N139" s="15">
        <f t="shared" si="104"/>
        <v>2995.378642785</v>
      </c>
      <c r="O139" s="15">
        <f t="shared" si="104"/>
        <v>3025.33242921285</v>
      </c>
    </row>
    <row r="140" spans="1:15" ht="19.2" customHeight="1" x14ac:dyDescent="0.3">
      <c r="A140" s="27"/>
      <c r="B140" s="27"/>
      <c r="C140" s="28"/>
      <c r="D140" s="2" t="s">
        <v>15</v>
      </c>
      <c r="E140" s="20"/>
      <c r="F140" s="20"/>
      <c r="G140" s="6">
        <v>2820</v>
      </c>
      <c r="H140" s="6">
        <v>2840</v>
      </c>
      <c r="I140" s="6">
        <v>2860</v>
      </c>
      <c r="J140" s="15">
        <f t="shared" ref="J140:O140" si="105">I140*101%</f>
        <v>2888.6</v>
      </c>
      <c r="K140" s="15">
        <f t="shared" si="105"/>
        <v>2917.4859999999999</v>
      </c>
      <c r="L140" s="15">
        <f t="shared" si="105"/>
        <v>2946.66086</v>
      </c>
      <c r="M140" s="15">
        <f t="shared" si="105"/>
        <v>2976.1274686000002</v>
      </c>
      <c r="N140" s="15">
        <f t="shared" si="105"/>
        <v>3005.8887432860001</v>
      </c>
      <c r="O140" s="15">
        <f t="shared" si="105"/>
        <v>3035.9476307188602</v>
      </c>
    </row>
    <row r="141" spans="1:15" ht="21.6" customHeight="1" x14ac:dyDescent="0.3">
      <c r="A141" s="27"/>
      <c r="B141" s="27"/>
      <c r="C141" s="28"/>
      <c r="D141" s="2" t="s">
        <v>107</v>
      </c>
      <c r="E141" s="21"/>
      <c r="F141" s="21"/>
      <c r="G141" s="6">
        <v>2830</v>
      </c>
      <c r="H141" s="6">
        <v>2580</v>
      </c>
      <c r="I141" s="6">
        <v>2870</v>
      </c>
      <c r="J141" s="15">
        <f>I141*101%</f>
        <v>2898.7</v>
      </c>
      <c r="K141" s="15">
        <f>J141*101%</f>
        <v>2927.6869999999999</v>
      </c>
      <c r="L141" s="15">
        <f t="shared" ref="L141:O141" si="106">K141*101%</f>
        <v>2956.96387</v>
      </c>
      <c r="M141" s="15">
        <f t="shared" si="106"/>
        <v>2986.5335086999999</v>
      </c>
      <c r="N141" s="15">
        <f t="shared" si="106"/>
        <v>3016.3988437869998</v>
      </c>
      <c r="O141" s="15">
        <f t="shared" si="106"/>
        <v>3046.5628322248699</v>
      </c>
    </row>
    <row r="142" spans="1:15" x14ac:dyDescent="0.3">
      <c r="A142" s="27" t="s">
        <v>111</v>
      </c>
      <c r="B142" s="27"/>
      <c r="C142" s="28" t="s">
        <v>48</v>
      </c>
      <c r="D142" s="2" t="s">
        <v>106</v>
      </c>
      <c r="E142" s="19">
        <v>11384</v>
      </c>
      <c r="F142" s="19">
        <v>12184</v>
      </c>
      <c r="G142" s="6">
        <v>12200</v>
      </c>
      <c r="H142" s="6">
        <v>12500</v>
      </c>
      <c r="I142" s="6">
        <v>13000</v>
      </c>
      <c r="J142" s="6">
        <f>I142*102%</f>
        <v>13260</v>
      </c>
      <c r="K142" s="15">
        <f t="shared" ref="K142:O142" si="107">J142*102%</f>
        <v>13525.2</v>
      </c>
      <c r="L142" s="15">
        <f t="shared" si="107"/>
        <v>13795.704000000002</v>
      </c>
      <c r="M142" s="15">
        <f t="shared" si="107"/>
        <v>14071.618080000002</v>
      </c>
      <c r="N142" s="15">
        <f t="shared" si="107"/>
        <v>14353.050441600002</v>
      </c>
      <c r="O142" s="15">
        <f t="shared" si="107"/>
        <v>14640.111450432003</v>
      </c>
    </row>
    <row r="143" spans="1:15" x14ac:dyDescent="0.3">
      <c r="A143" s="27"/>
      <c r="B143" s="27"/>
      <c r="C143" s="28"/>
      <c r="D143" s="2" t="s">
        <v>15</v>
      </c>
      <c r="E143" s="20"/>
      <c r="F143" s="20"/>
      <c r="G143" s="6">
        <v>12700</v>
      </c>
      <c r="H143" s="6">
        <v>13000</v>
      </c>
      <c r="I143" s="6">
        <v>14000</v>
      </c>
      <c r="J143" s="6">
        <f t="shared" ref="J143:O143" si="108">I143*102%</f>
        <v>14280</v>
      </c>
      <c r="K143" s="15">
        <f t="shared" si="108"/>
        <v>14565.6</v>
      </c>
      <c r="L143" s="15">
        <f t="shared" si="108"/>
        <v>14856.912</v>
      </c>
      <c r="M143" s="15">
        <f t="shared" si="108"/>
        <v>15154.05024</v>
      </c>
      <c r="N143" s="15">
        <f t="shared" si="108"/>
        <v>15457.131244800001</v>
      </c>
      <c r="O143" s="15">
        <f t="shared" si="108"/>
        <v>15766.273869696</v>
      </c>
    </row>
    <row r="144" spans="1:15" x14ac:dyDescent="0.3">
      <c r="A144" s="27"/>
      <c r="B144" s="27"/>
      <c r="C144" s="28"/>
      <c r="D144" s="2" t="s">
        <v>107</v>
      </c>
      <c r="E144" s="21"/>
      <c r="F144" s="21"/>
      <c r="G144" s="6">
        <v>12980</v>
      </c>
      <c r="H144" s="6">
        <v>13800</v>
      </c>
      <c r="I144" s="6">
        <v>14900</v>
      </c>
      <c r="J144" s="6">
        <f t="shared" ref="J144:O144" si="109">I144*102%</f>
        <v>15198</v>
      </c>
      <c r="K144" s="15">
        <f t="shared" si="109"/>
        <v>15501.960000000001</v>
      </c>
      <c r="L144" s="15">
        <f t="shared" si="109"/>
        <v>15811.999200000002</v>
      </c>
      <c r="M144" s="15">
        <f t="shared" si="109"/>
        <v>16128.239184000002</v>
      </c>
      <c r="N144" s="15">
        <f t="shared" si="109"/>
        <v>16450.803967680004</v>
      </c>
      <c r="O144" s="15">
        <f t="shared" si="109"/>
        <v>16779.820047033605</v>
      </c>
    </row>
    <row r="145" spans="1:15" ht="15" customHeight="1" x14ac:dyDescent="0.3">
      <c r="A145" s="27" t="s">
        <v>112</v>
      </c>
      <c r="B145" s="27"/>
      <c r="C145" s="28" t="s">
        <v>60</v>
      </c>
      <c r="D145" s="2" t="s">
        <v>106</v>
      </c>
      <c r="E145" s="19">
        <v>5.88</v>
      </c>
      <c r="F145" s="19">
        <v>5.81</v>
      </c>
      <c r="G145" s="6">
        <v>5.81</v>
      </c>
      <c r="H145" s="6">
        <v>5.82</v>
      </c>
      <c r="I145" s="6">
        <v>5.83</v>
      </c>
      <c r="J145" s="16">
        <f>I145*102%</f>
        <v>5.9466000000000001</v>
      </c>
      <c r="K145" s="16">
        <f t="shared" ref="K145:O145" si="110">J145*102%</f>
        <v>6.0655320000000001</v>
      </c>
      <c r="L145" s="16">
        <f t="shared" si="110"/>
        <v>6.1868426400000001</v>
      </c>
      <c r="M145" s="16">
        <f t="shared" si="110"/>
        <v>6.3105794928000005</v>
      </c>
      <c r="N145" s="16">
        <f t="shared" si="110"/>
        <v>6.4367910826560006</v>
      </c>
      <c r="O145" s="16">
        <f t="shared" si="110"/>
        <v>6.5655269043091211</v>
      </c>
    </row>
    <row r="146" spans="1:15" x14ac:dyDescent="0.3">
      <c r="A146" s="27"/>
      <c r="B146" s="27"/>
      <c r="C146" s="28"/>
      <c r="D146" s="2" t="s">
        <v>15</v>
      </c>
      <c r="E146" s="20"/>
      <c r="F146" s="20"/>
      <c r="G146" s="6">
        <v>5.81</v>
      </c>
      <c r="H146" s="6">
        <v>5.83</v>
      </c>
      <c r="I146" s="6">
        <v>5.84</v>
      </c>
      <c r="J146" s="16">
        <f t="shared" ref="J146:O146" si="111">I146*102%</f>
        <v>5.9568000000000003</v>
      </c>
      <c r="K146" s="16">
        <f t="shared" si="111"/>
        <v>6.0759360000000004</v>
      </c>
      <c r="L146" s="16">
        <f t="shared" si="111"/>
        <v>6.1974547200000005</v>
      </c>
      <c r="M146" s="16">
        <f t="shared" si="111"/>
        <v>6.3214038144000009</v>
      </c>
      <c r="N146" s="16">
        <f t="shared" si="111"/>
        <v>6.4478318906880014</v>
      </c>
      <c r="O146" s="16">
        <f t="shared" si="111"/>
        <v>6.576788528501762</v>
      </c>
    </row>
    <row r="147" spans="1:15" ht="24.6" customHeight="1" x14ac:dyDescent="0.3">
      <c r="A147" s="27"/>
      <c r="B147" s="27"/>
      <c r="C147" s="28"/>
      <c r="D147" s="2" t="s">
        <v>107</v>
      </c>
      <c r="E147" s="21"/>
      <c r="F147" s="21"/>
      <c r="G147" s="6">
        <v>5.82</v>
      </c>
      <c r="H147" s="6">
        <v>5.84</v>
      </c>
      <c r="I147" s="6">
        <v>5.86</v>
      </c>
      <c r="J147" s="16">
        <f t="shared" ref="J147:O147" si="112">I147*102%</f>
        <v>5.9772000000000007</v>
      </c>
      <c r="K147" s="16">
        <f t="shared" si="112"/>
        <v>6.0967440000000011</v>
      </c>
      <c r="L147" s="16">
        <f t="shared" si="112"/>
        <v>6.2186788800000015</v>
      </c>
      <c r="M147" s="16">
        <f t="shared" si="112"/>
        <v>6.3430524576000016</v>
      </c>
      <c r="N147" s="16">
        <f t="shared" si="112"/>
        <v>6.4699135067520022</v>
      </c>
      <c r="O147" s="16">
        <f t="shared" si="112"/>
        <v>6.599311776887042</v>
      </c>
    </row>
    <row r="148" spans="1:15" x14ac:dyDescent="0.3">
      <c r="A148" s="26" t="s">
        <v>58</v>
      </c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ht="21.6" customHeight="1" x14ac:dyDescent="0.3">
      <c r="A149" s="27" t="s">
        <v>59</v>
      </c>
      <c r="B149" s="27"/>
      <c r="C149" s="28" t="s">
        <v>60</v>
      </c>
      <c r="D149" s="2" t="s">
        <v>106</v>
      </c>
      <c r="E149" s="19">
        <v>25.6</v>
      </c>
      <c r="F149" s="19">
        <v>25.8</v>
      </c>
      <c r="G149" s="6">
        <v>26</v>
      </c>
      <c r="H149" s="6">
        <v>26.3</v>
      </c>
      <c r="I149" s="6">
        <v>26.9</v>
      </c>
      <c r="J149" s="8">
        <f>I149*102%</f>
        <v>27.437999999999999</v>
      </c>
      <c r="K149" s="8">
        <f t="shared" ref="K149:O149" si="113">J149*102%</f>
        <v>27.98676</v>
      </c>
      <c r="L149" s="8">
        <f t="shared" si="113"/>
        <v>28.546495200000003</v>
      </c>
      <c r="M149" s="8">
        <f t="shared" si="113"/>
        <v>29.117425104000002</v>
      </c>
      <c r="N149" s="8">
        <f t="shared" si="113"/>
        <v>29.699773606080004</v>
      </c>
      <c r="O149" s="8">
        <f t="shared" si="113"/>
        <v>30.293769078201606</v>
      </c>
    </row>
    <row r="150" spans="1:15" x14ac:dyDescent="0.3">
      <c r="A150" s="27"/>
      <c r="B150" s="27"/>
      <c r="C150" s="28"/>
      <c r="D150" s="2" t="s">
        <v>15</v>
      </c>
      <c r="E150" s="20"/>
      <c r="F150" s="20"/>
      <c r="G150" s="6">
        <v>26.1</v>
      </c>
      <c r="H150" s="6">
        <v>26.5</v>
      </c>
      <c r="I150" s="6">
        <v>27.1</v>
      </c>
      <c r="J150" s="8">
        <f t="shared" ref="J150:J151" si="114">I150*102%</f>
        <v>27.642000000000003</v>
      </c>
      <c r="K150" s="8">
        <f t="shared" ref="K150:K151" si="115">J150*102%</f>
        <v>28.194840000000003</v>
      </c>
      <c r="L150" s="8">
        <f t="shared" ref="L150:L151" si="116">K150*102%</f>
        <v>28.758736800000005</v>
      </c>
      <c r="M150" s="8">
        <f t="shared" ref="M150:M151" si="117">L150*102%</f>
        <v>29.333911536000006</v>
      </c>
      <c r="N150" s="8">
        <f t="shared" ref="N150:N151" si="118">M150*102%</f>
        <v>29.920589766720006</v>
      </c>
      <c r="O150" s="8">
        <f>N150*102.5%</f>
        <v>30.668604510888002</v>
      </c>
    </row>
    <row r="151" spans="1:15" x14ac:dyDescent="0.3">
      <c r="A151" s="27"/>
      <c r="B151" s="27"/>
      <c r="C151" s="28"/>
      <c r="D151" s="2" t="s">
        <v>107</v>
      </c>
      <c r="E151" s="21"/>
      <c r="F151" s="21"/>
      <c r="G151" s="6">
        <v>26.3</v>
      </c>
      <c r="H151" s="6">
        <v>26.8</v>
      </c>
      <c r="I151" s="6">
        <v>27.4</v>
      </c>
      <c r="J151" s="8">
        <f t="shared" si="114"/>
        <v>27.948</v>
      </c>
      <c r="K151" s="8">
        <f t="shared" si="115"/>
        <v>28.506959999999999</v>
      </c>
      <c r="L151" s="8">
        <f t="shared" si="116"/>
        <v>29.077099199999999</v>
      </c>
      <c r="M151" s="8">
        <f t="shared" si="117"/>
        <v>29.658641184</v>
      </c>
      <c r="N151" s="8">
        <f t="shared" si="118"/>
        <v>30.25181400768</v>
      </c>
      <c r="O151" s="8">
        <f>N151*103%</f>
        <v>31.159368427910401</v>
      </c>
    </row>
    <row r="152" spans="1:15" ht="29.4" customHeight="1" x14ac:dyDescent="0.3">
      <c r="A152" s="32" t="s">
        <v>61</v>
      </c>
      <c r="B152" s="33"/>
      <c r="C152" s="38" t="s">
        <v>60</v>
      </c>
      <c r="D152" s="2" t="s">
        <v>106</v>
      </c>
      <c r="E152" s="19">
        <v>13.5</v>
      </c>
      <c r="F152" s="19">
        <v>13.3</v>
      </c>
      <c r="G152" s="6">
        <v>13.3</v>
      </c>
      <c r="H152" s="6">
        <v>13.4</v>
      </c>
      <c r="I152" s="6">
        <v>13.5</v>
      </c>
      <c r="J152" s="8">
        <f>I152*101.5%</f>
        <v>13.702499999999999</v>
      </c>
      <c r="K152" s="8">
        <f t="shared" ref="K152:O152" si="119">J152*101.5%</f>
        <v>13.908037499999997</v>
      </c>
      <c r="L152" s="8">
        <f t="shared" si="119"/>
        <v>14.116658062499996</v>
      </c>
      <c r="M152" s="8">
        <f t="shared" si="119"/>
        <v>14.328407933437495</v>
      </c>
      <c r="N152" s="8">
        <f t="shared" si="119"/>
        <v>14.543334052439056</v>
      </c>
      <c r="O152" s="8">
        <f t="shared" si="119"/>
        <v>14.761484063225639</v>
      </c>
    </row>
    <row r="153" spans="1:15" x14ac:dyDescent="0.3">
      <c r="A153" s="34"/>
      <c r="B153" s="35"/>
      <c r="C153" s="39"/>
      <c r="D153" s="2" t="s">
        <v>15</v>
      </c>
      <c r="E153" s="20"/>
      <c r="F153" s="20"/>
      <c r="G153" s="6">
        <v>13.4</v>
      </c>
      <c r="H153" s="6">
        <v>13.6</v>
      </c>
      <c r="I153" s="6">
        <v>13.7</v>
      </c>
      <c r="J153" s="8">
        <f t="shared" ref="J153:O153" si="120">I153*102%</f>
        <v>13.974</v>
      </c>
      <c r="K153" s="8">
        <f t="shared" si="120"/>
        <v>14.25348</v>
      </c>
      <c r="L153" s="8">
        <f t="shared" si="120"/>
        <v>14.5385496</v>
      </c>
      <c r="M153" s="8">
        <f t="shared" si="120"/>
        <v>14.829320592</v>
      </c>
      <c r="N153" s="8">
        <f t="shared" si="120"/>
        <v>15.12590700384</v>
      </c>
      <c r="O153" s="8">
        <f t="shared" si="120"/>
        <v>15.428425143916801</v>
      </c>
    </row>
    <row r="154" spans="1:15" x14ac:dyDescent="0.3">
      <c r="A154" s="36"/>
      <c r="B154" s="37"/>
      <c r="C154" s="40"/>
      <c r="D154" s="2" t="s">
        <v>107</v>
      </c>
      <c r="E154" s="21"/>
      <c r="F154" s="21"/>
      <c r="G154" s="6">
        <v>13.5</v>
      </c>
      <c r="H154" s="6">
        <v>13.7</v>
      </c>
      <c r="I154" s="6">
        <v>13.9</v>
      </c>
      <c r="J154" s="8">
        <f t="shared" ref="J154:O154" si="121">I154*102%</f>
        <v>14.178000000000001</v>
      </c>
      <c r="K154" s="8">
        <f t="shared" si="121"/>
        <v>14.46156</v>
      </c>
      <c r="L154" s="8">
        <f t="shared" si="121"/>
        <v>14.7507912</v>
      </c>
      <c r="M154" s="8">
        <f t="shared" si="121"/>
        <v>15.045807024</v>
      </c>
      <c r="N154" s="8">
        <f t="shared" si="121"/>
        <v>15.34672316448</v>
      </c>
      <c r="O154" s="8">
        <f t="shared" si="121"/>
        <v>15.653657627769601</v>
      </c>
    </row>
    <row r="155" spans="1:15" ht="30.6" customHeight="1" x14ac:dyDescent="0.3">
      <c r="A155" s="27" t="s">
        <v>62</v>
      </c>
      <c r="B155" s="27"/>
      <c r="C155" s="28" t="s">
        <v>93</v>
      </c>
      <c r="D155" s="2" t="s">
        <v>106</v>
      </c>
      <c r="E155" s="19">
        <v>490</v>
      </c>
      <c r="F155" s="19">
        <v>456</v>
      </c>
      <c r="G155" s="6">
        <v>465</v>
      </c>
      <c r="H155" s="6">
        <v>455</v>
      </c>
      <c r="I155" s="6">
        <v>445</v>
      </c>
      <c r="J155" s="15">
        <f>I155*98%</f>
        <v>436.09999999999997</v>
      </c>
      <c r="K155" s="15">
        <f t="shared" ref="K155:O155" si="122">J155*98%</f>
        <v>427.37799999999999</v>
      </c>
      <c r="L155" s="15">
        <f t="shared" si="122"/>
        <v>418.83043999999995</v>
      </c>
      <c r="M155" s="15">
        <f t="shared" si="122"/>
        <v>410.45383119999997</v>
      </c>
      <c r="N155" s="15">
        <f t="shared" si="122"/>
        <v>402.24475457599993</v>
      </c>
      <c r="O155" s="15">
        <f t="shared" si="122"/>
        <v>394.19985948447993</v>
      </c>
    </row>
    <row r="156" spans="1:15" x14ac:dyDescent="0.3">
      <c r="A156" s="27"/>
      <c r="B156" s="27"/>
      <c r="C156" s="28"/>
      <c r="D156" s="2" t="s">
        <v>15</v>
      </c>
      <c r="E156" s="20"/>
      <c r="F156" s="20"/>
      <c r="G156" s="6">
        <v>460</v>
      </c>
      <c r="H156" s="6">
        <v>450</v>
      </c>
      <c r="I156" s="6">
        <v>440</v>
      </c>
      <c r="J156" s="15">
        <f t="shared" ref="J156:O156" si="123">I156*98%</f>
        <v>431.2</v>
      </c>
      <c r="K156" s="15">
        <f t="shared" si="123"/>
        <v>422.57599999999996</v>
      </c>
      <c r="L156" s="15">
        <f t="shared" si="123"/>
        <v>414.12447999999995</v>
      </c>
      <c r="M156" s="15">
        <f t="shared" si="123"/>
        <v>405.84199039999993</v>
      </c>
      <c r="N156" s="15">
        <f t="shared" si="123"/>
        <v>397.72515059199992</v>
      </c>
      <c r="O156" s="15">
        <f t="shared" si="123"/>
        <v>389.7706475801599</v>
      </c>
    </row>
    <row r="157" spans="1:15" x14ac:dyDescent="0.3">
      <c r="A157" s="27"/>
      <c r="B157" s="27"/>
      <c r="C157" s="28"/>
      <c r="D157" s="2" t="s">
        <v>107</v>
      </c>
      <c r="E157" s="21"/>
      <c r="F157" s="21"/>
      <c r="G157" s="6">
        <v>450</v>
      </c>
      <c r="H157" s="6">
        <v>440</v>
      </c>
      <c r="I157" s="6">
        <v>430</v>
      </c>
      <c r="J157" s="15">
        <f t="shared" ref="J157:O157" si="124">I157*98%</f>
        <v>421.4</v>
      </c>
      <c r="K157" s="15">
        <f t="shared" si="124"/>
        <v>412.97199999999998</v>
      </c>
      <c r="L157" s="15">
        <f t="shared" si="124"/>
        <v>404.71256</v>
      </c>
      <c r="M157" s="15">
        <f t="shared" si="124"/>
        <v>396.61830879999997</v>
      </c>
      <c r="N157" s="15">
        <f t="shared" si="124"/>
        <v>388.68594262399995</v>
      </c>
      <c r="O157" s="15">
        <f t="shared" si="124"/>
        <v>380.91222377151996</v>
      </c>
    </row>
    <row r="158" spans="1:15" ht="34.200000000000003" customHeight="1" x14ac:dyDescent="0.3">
      <c r="A158" s="27" t="s">
        <v>63</v>
      </c>
      <c r="B158" s="27"/>
      <c r="C158" s="38" t="s">
        <v>19</v>
      </c>
      <c r="D158" s="2" t="s">
        <v>106</v>
      </c>
      <c r="E158" s="19">
        <v>1.2</v>
      </c>
      <c r="F158" s="19">
        <v>1.1000000000000001</v>
      </c>
      <c r="G158" s="6">
        <v>1.2</v>
      </c>
      <c r="H158" s="6">
        <v>1.2</v>
      </c>
      <c r="I158" s="6">
        <v>1.2</v>
      </c>
      <c r="J158" s="6">
        <v>1.2</v>
      </c>
      <c r="K158" s="6">
        <v>1.2</v>
      </c>
      <c r="L158" s="6">
        <v>1.2</v>
      </c>
      <c r="M158" s="6">
        <v>1.2</v>
      </c>
      <c r="N158" s="6">
        <v>1.2</v>
      </c>
      <c r="O158" s="6">
        <v>1.2</v>
      </c>
    </row>
    <row r="159" spans="1:15" x14ac:dyDescent="0.3">
      <c r="A159" s="27"/>
      <c r="B159" s="27"/>
      <c r="C159" s="39"/>
      <c r="D159" s="2" t="s">
        <v>15</v>
      </c>
      <c r="E159" s="20"/>
      <c r="F159" s="20"/>
      <c r="G159" s="6">
        <v>1.1000000000000001</v>
      </c>
      <c r="H159" s="6">
        <v>1.1000000000000001</v>
      </c>
      <c r="I159" s="6">
        <v>1.1000000000000001</v>
      </c>
      <c r="J159" s="6">
        <v>1.1000000000000001</v>
      </c>
      <c r="K159" s="6">
        <v>1.1000000000000001</v>
      </c>
      <c r="L159" s="6">
        <v>1.1000000000000001</v>
      </c>
      <c r="M159" s="6">
        <v>1.1000000000000001</v>
      </c>
      <c r="N159" s="6">
        <v>1.1000000000000001</v>
      </c>
      <c r="O159" s="6">
        <v>1.1000000000000001</v>
      </c>
    </row>
    <row r="160" spans="1:15" x14ac:dyDescent="0.3">
      <c r="A160" s="27"/>
      <c r="B160" s="27"/>
      <c r="C160" s="40"/>
      <c r="D160" s="2" t="s">
        <v>107</v>
      </c>
      <c r="E160" s="21"/>
      <c r="F160" s="21"/>
      <c r="G160" s="8">
        <v>1</v>
      </c>
      <c r="H160" s="8">
        <v>1</v>
      </c>
      <c r="I160" s="8">
        <v>1</v>
      </c>
      <c r="J160" s="6">
        <v>0.9</v>
      </c>
      <c r="K160" s="6">
        <v>0.7</v>
      </c>
      <c r="L160" s="6">
        <v>0.7</v>
      </c>
      <c r="M160" s="6">
        <v>0.5</v>
      </c>
      <c r="N160" s="6">
        <v>0.3</v>
      </c>
      <c r="O160" s="6">
        <v>0.1</v>
      </c>
    </row>
    <row r="161" spans="1:15" x14ac:dyDescent="0.3">
      <c r="A161" s="27" t="s">
        <v>64</v>
      </c>
      <c r="B161" s="27"/>
      <c r="C161" s="28" t="s">
        <v>65</v>
      </c>
      <c r="D161" s="2" t="s">
        <v>106</v>
      </c>
      <c r="E161" s="19">
        <v>4735670.7</v>
      </c>
      <c r="F161" s="19">
        <v>4910890.5</v>
      </c>
      <c r="G161" s="6">
        <f>G162*98%</f>
        <v>5077369.71</v>
      </c>
      <c r="H161" s="6">
        <f t="shared" ref="H161:I161" si="125">H162*98%</f>
        <v>5356625.0219999999</v>
      </c>
      <c r="I161" s="6">
        <f t="shared" si="125"/>
        <v>5651239.3839999996</v>
      </c>
      <c r="J161" s="6">
        <v>6304443.5159999989</v>
      </c>
      <c r="K161" s="6">
        <v>7420583.3391899969</v>
      </c>
      <c r="L161" s="6">
        <v>6938992.4506528471</v>
      </c>
      <c r="M161" s="6">
        <v>7493734.4237351157</v>
      </c>
      <c r="N161" s="6">
        <v>8669804.9886848088</v>
      </c>
      <c r="O161" s="6">
        <v>8184510.7434490807</v>
      </c>
    </row>
    <row r="162" spans="1:15" x14ac:dyDescent="0.3">
      <c r="A162" s="27"/>
      <c r="B162" s="27"/>
      <c r="C162" s="28"/>
      <c r="D162" s="2" t="s">
        <v>15</v>
      </c>
      <c r="E162" s="20"/>
      <c r="F162" s="20"/>
      <c r="G162" s="6">
        <v>5180989.5</v>
      </c>
      <c r="H162" s="6">
        <v>5465943.9000000004</v>
      </c>
      <c r="I162" s="6">
        <v>5766570.7999999998</v>
      </c>
      <c r="J162" s="6">
        <v>7618736.5920000002</v>
      </c>
      <c r="K162" s="6">
        <v>8641474.4237759989</v>
      </c>
      <c r="L162" s="6">
        <v>9702074.2741862386</v>
      </c>
      <c r="M162" s="6">
        <v>10801641.528843381</v>
      </c>
      <c r="N162" s="6">
        <v>11941310.643977128</v>
      </c>
      <c r="O162" s="6">
        <v>13122245.867104694</v>
      </c>
    </row>
    <row r="163" spans="1:15" x14ac:dyDescent="0.3">
      <c r="A163" s="27"/>
      <c r="B163" s="27"/>
      <c r="C163" s="28"/>
      <c r="D163" s="2" t="s">
        <v>107</v>
      </c>
      <c r="E163" s="21"/>
      <c r="F163" s="21"/>
      <c r="G163" s="6">
        <v>5254652.9000000004</v>
      </c>
      <c r="H163" s="6">
        <v>5622478.5999999996</v>
      </c>
      <c r="I163" s="6">
        <v>6016052.0999999996</v>
      </c>
      <c r="J163" s="6">
        <v>9275950.8288000021</v>
      </c>
      <c r="K163" s="6">
        <v>10521149.331312001</v>
      </c>
      <c r="L163" s="6">
        <v>11812445.393592959</v>
      </c>
      <c r="M163" s="6">
        <v>13151202.893601062</v>
      </c>
      <c r="N163" s="6">
        <v>14538767.299384257</v>
      </c>
      <c r="O163" s="6">
        <v>15976573.800241333</v>
      </c>
    </row>
    <row r="164" spans="1:15" ht="27" customHeight="1" x14ac:dyDescent="0.3">
      <c r="A164" s="27" t="s">
        <v>66</v>
      </c>
      <c r="B164" s="27"/>
      <c r="C164" s="28" t="s">
        <v>67</v>
      </c>
      <c r="D164" s="2" t="s">
        <v>106</v>
      </c>
      <c r="E164" s="19">
        <v>29286.799999999999</v>
      </c>
      <c r="F164" s="19">
        <v>30712.3</v>
      </c>
      <c r="G164" s="6">
        <f t="shared" ref="G164:O164" si="126">G161/G152/12</f>
        <v>31813.093421052632</v>
      </c>
      <c r="H164" s="6">
        <f t="shared" si="126"/>
        <v>33312.344664179102</v>
      </c>
      <c r="I164" s="6">
        <f t="shared" si="126"/>
        <v>34884.193728395061</v>
      </c>
      <c r="J164" s="8">
        <f t="shared" si="126"/>
        <v>38341.199999999997</v>
      </c>
      <c r="K164" s="8">
        <f t="shared" si="126"/>
        <v>44462.19999999999</v>
      </c>
      <c r="L164" s="8">
        <f t="shared" si="126"/>
        <v>40962.199999999997</v>
      </c>
      <c r="M164" s="8">
        <f t="shared" si="126"/>
        <v>43583.199999999997</v>
      </c>
      <c r="N164" s="8">
        <f t="shared" si="126"/>
        <v>49678</v>
      </c>
      <c r="O164" s="8">
        <f t="shared" si="126"/>
        <v>46204.200000000004</v>
      </c>
    </row>
    <row r="165" spans="1:15" x14ac:dyDescent="0.3">
      <c r="A165" s="27"/>
      <c r="B165" s="27"/>
      <c r="C165" s="28"/>
      <c r="D165" s="2" t="s">
        <v>15</v>
      </c>
      <c r="E165" s="20"/>
      <c r="F165" s="20"/>
      <c r="G165" s="6">
        <v>32240.2</v>
      </c>
      <c r="H165" s="6">
        <v>33543.800000000003</v>
      </c>
      <c r="I165" s="6">
        <v>35038.400000000001</v>
      </c>
      <c r="J165" s="8">
        <f t="shared" ref="J165:O166" si="127">J162/J153/12</f>
        <v>45434</v>
      </c>
      <c r="K165" s="8">
        <f t="shared" si="127"/>
        <v>50522.6</v>
      </c>
      <c r="L165" s="8">
        <f t="shared" si="127"/>
        <v>55611.19999999999</v>
      </c>
      <c r="M165" s="8">
        <f t="shared" si="127"/>
        <v>60699.80000000001</v>
      </c>
      <c r="N165" s="8">
        <f t="shared" si="127"/>
        <v>65788.399999999994</v>
      </c>
      <c r="O165" s="8">
        <f t="shared" si="127"/>
        <v>70877.000000000015</v>
      </c>
    </row>
    <row r="166" spans="1:15" x14ac:dyDescent="0.3">
      <c r="A166" s="27"/>
      <c r="B166" s="27"/>
      <c r="C166" s="28"/>
      <c r="D166" s="2" t="s">
        <v>107</v>
      </c>
      <c r="E166" s="21"/>
      <c r="F166" s="21"/>
      <c r="G166" s="6">
        <v>32376.5</v>
      </c>
      <c r="H166" s="6">
        <v>34130.9</v>
      </c>
      <c r="I166" s="6">
        <v>36158.400000000001</v>
      </c>
      <c r="J166" s="8">
        <f t="shared" si="127"/>
        <v>54520.80000000001</v>
      </c>
      <c r="K166" s="8">
        <f t="shared" si="127"/>
        <v>60627.100000000006</v>
      </c>
      <c r="L166" s="8">
        <f t="shared" si="127"/>
        <v>66733.399999999994</v>
      </c>
      <c r="M166" s="8">
        <f t="shared" si="127"/>
        <v>72839.8</v>
      </c>
      <c r="N166" s="8">
        <f t="shared" si="127"/>
        <v>78946.10000000002</v>
      </c>
      <c r="O166" s="8">
        <f t="shared" si="127"/>
        <v>85052.4</v>
      </c>
    </row>
    <row r="167" spans="1:15" x14ac:dyDescent="0.3">
      <c r="A167" s="29" t="s">
        <v>70</v>
      </c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1"/>
    </row>
    <row r="168" spans="1:15" x14ac:dyDescent="0.3">
      <c r="A168" s="27" t="s">
        <v>71</v>
      </c>
      <c r="B168" s="27"/>
      <c r="C168" s="3"/>
      <c r="D168" s="2"/>
      <c r="E168" s="4"/>
      <c r="F168" s="4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2" customHeight="1" x14ac:dyDescent="0.3">
      <c r="A169" s="27" t="s">
        <v>72</v>
      </c>
      <c r="B169" s="27"/>
      <c r="C169" s="28" t="s">
        <v>19</v>
      </c>
      <c r="D169" s="2" t="s">
        <v>106</v>
      </c>
      <c r="E169" s="19">
        <v>85</v>
      </c>
      <c r="F169" s="19">
        <v>87</v>
      </c>
      <c r="G169" s="6">
        <v>88</v>
      </c>
      <c r="H169" s="6">
        <v>90</v>
      </c>
      <c r="I169" s="6">
        <v>95</v>
      </c>
      <c r="J169" s="6">
        <v>99.9</v>
      </c>
      <c r="K169" s="6">
        <v>100</v>
      </c>
      <c r="L169" s="6">
        <v>100</v>
      </c>
      <c r="M169" s="6">
        <v>100</v>
      </c>
      <c r="N169" s="6">
        <v>100</v>
      </c>
      <c r="O169" s="6">
        <v>100</v>
      </c>
    </row>
    <row r="170" spans="1:15" x14ac:dyDescent="0.3">
      <c r="A170" s="27"/>
      <c r="B170" s="27"/>
      <c r="C170" s="28"/>
      <c r="D170" s="2" t="s">
        <v>15</v>
      </c>
      <c r="E170" s="20"/>
      <c r="F170" s="20"/>
      <c r="G170" s="6">
        <v>90</v>
      </c>
      <c r="H170" s="6">
        <v>95</v>
      </c>
      <c r="I170" s="6">
        <v>98</v>
      </c>
      <c r="J170" s="6">
        <v>100</v>
      </c>
      <c r="K170" s="6">
        <v>100</v>
      </c>
      <c r="L170" s="6">
        <v>100</v>
      </c>
      <c r="M170" s="6">
        <v>100</v>
      </c>
      <c r="N170" s="6">
        <v>100</v>
      </c>
      <c r="O170" s="6">
        <v>100</v>
      </c>
    </row>
    <row r="171" spans="1:15" x14ac:dyDescent="0.3">
      <c r="A171" s="27"/>
      <c r="B171" s="27"/>
      <c r="C171" s="28"/>
      <c r="D171" s="2" t="s">
        <v>107</v>
      </c>
      <c r="E171" s="21"/>
      <c r="F171" s="21"/>
      <c r="G171" s="6">
        <v>90</v>
      </c>
      <c r="H171" s="6">
        <v>95</v>
      </c>
      <c r="I171" s="6">
        <v>98</v>
      </c>
      <c r="J171" s="6">
        <v>100</v>
      </c>
      <c r="K171" s="6">
        <v>100</v>
      </c>
      <c r="L171" s="6">
        <v>100</v>
      </c>
      <c r="M171" s="6">
        <v>100</v>
      </c>
      <c r="N171" s="6">
        <v>100</v>
      </c>
      <c r="O171" s="6">
        <v>100</v>
      </c>
    </row>
    <row r="172" spans="1:15" x14ac:dyDescent="0.3">
      <c r="A172" s="27" t="s">
        <v>73</v>
      </c>
      <c r="B172" s="27"/>
      <c r="C172" s="28" t="s">
        <v>69</v>
      </c>
      <c r="D172" s="2" t="s">
        <v>106</v>
      </c>
      <c r="E172" s="19">
        <v>10</v>
      </c>
      <c r="F172" s="19">
        <v>10</v>
      </c>
      <c r="G172" s="6">
        <v>10</v>
      </c>
      <c r="H172" s="6">
        <v>10</v>
      </c>
      <c r="I172" s="6">
        <v>10</v>
      </c>
      <c r="J172" s="6">
        <v>10</v>
      </c>
      <c r="K172" s="6">
        <v>10</v>
      </c>
      <c r="L172" s="6">
        <v>10</v>
      </c>
      <c r="M172" s="6">
        <v>10</v>
      </c>
      <c r="N172" s="6">
        <v>10</v>
      </c>
      <c r="O172" s="6">
        <v>10</v>
      </c>
    </row>
    <row r="173" spans="1:15" x14ac:dyDescent="0.3">
      <c r="A173" s="27"/>
      <c r="B173" s="27"/>
      <c r="C173" s="28"/>
      <c r="D173" s="2" t="s">
        <v>15</v>
      </c>
      <c r="E173" s="20"/>
      <c r="F173" s="20"/>
      <c r="G173" s="6">
        <v>10</v>
      </c>
      <c r="H173" s="6">
        <v>10</v>
      </c>
      <c r="I173" s="6">
        <v>10</v>
      </c>
      <c r="J173" s="6">
        <v>10</v>
      </c>
      <c r="K173" s="6">
        <v>10</v>
      </c>
      <c r="L173" s="6">
        <v>10</v>
      </c>
      <c r="M173" s="6">
        <v>11</v>
      </c>
      <c r="N173" s="6">
        <v>11</v>
      </c>
      <c r="O173" s="6">
        <v>11</v>
      </c>
    </row>
    <row r="174" spans="1:15" x14ac:dyDescent="0.3">
      <c r="A174" s="27"/>
      <c r="B174" s="27"/>
      <c r="C174" s="28"/>
      <c r="D174" s="2" t="s">
        <v>107</v>
      </c>
      <c r="E174" s="21"/>
      <c r="F174" s="21"/>
      <c r="G174" s="6">
        <v>10</v>
      </c>
      <c r="H174" s="6">
        <v>10</v>
      </c>
      <c r="I174" s="6">
        <v>10</v>
      </c>
      <c r="J174" s="6">
        <v>11</v>
      </c>
      <c r="K174" s="6">
        <v>11</v>
      </c>
      <c r="L174" s="6">
        <v>11</v>
      </c>
      <c r="M174" s="6">
        <v>12</v>
      </c>
      <c r="N174" s="6">
        <v>12</v>
      </c>
      <c r="O174" s="6">
        <v>12</v>
      </c>
    </row>
    <row r="175" spans="1:15" x14ac:dyDescent="0.3">
      <c r="A175" s="27" t="s">
        <v>74</v>
      </c>
      <c r="B175" s="27"/>
      <c r="C175" s="28" t="s">
        <v>69</v>
      </c>
      <c r="D175" s="2" t="s">
        <v>106</v>
      </c>
      <c r="E175" s="19">
        <v>67</v>
      </c>
      <c r="F175" s="19">
        <v>67</v>
      </c>
      <c r="G175" s="6">
        <v>67</v>
      </c>
      <c r="H175" s="6">
        <v>67</v>
      </c>
      <c r="I175" s="6">
        <v>67</v>
      </c>
      <c r="J175" s="6">
        <v>67</v>
      </c>
      <c r="K175" s="6">
        <v>67</v>
      </c>
      <c r="L175" s="6">
        <v>67</v>
      </c>
      <c r="M175" s="6">
        <v>67</v>
      </c>
      <c r="N175" s="6">
        <v>67</v>
      </c>
      <c r="O175" s="6">
        <v>67</v>
      </c>
    </row>
    <row r="176" spans="1:15" x14ac:dyDescent="0.3">
      <c r="A176" s="27"/>
      <c r="B176" s="27"/>
      <c r="C176" s="28"/>
      <c r="D176" s="2" t="s">
        <v>15</v>
      </c>
      <c r="E176" s="20"/>
      <c r="F176" s="20"/>
      <c r="G176" s="6">
        <v>67</v>
      </c>
      <c r="H176" s="6">
        <v>67</v>
      </c>
      <c r="I176" s="6">
        <v>67</v>
      </c>
      <c r="J176" s="6">
        <v>67</v>
      </c>
      <c r="K176" s="6">
        <v>67</v>
      </c>
      <c r="L176" s="6">
        <v>67</v>
      </c>
      <c r="M176" s="6">
        <v>68</v>
      </c>
      <c r="N176" s="6">
        <v>69</v>
      </c>
      <c r="O176" s="6">
        <v>70</v>
      </c>
    </row>
    <row r="177" spans="1:15" x14ac:dyDescent="0.3">
      <c r="A177" s="27"/>
      <c r="B177" s="27"/>
      <c r="C177" s="28"/>
      <c r="D177" s="2" t="s">
        <v>107</v>
      </c>
      <c r="E177" s="21"/>
      <c r="F177" s="21"/>
      <c r="G177" s="6">
        <v>67</v>
      </c>
      <c r="H177" s="6">
        <v>67</v>
      </c>
      <c r="I177" s="6">
        <v>67</v>
      </c>
      <c r="J177" s="6">
        <v>68</v>
      </c>
      <c r="K177" s="6">
        <v>68</v>
      </c>
      <c r="L177" s="6">
        <v>68</v>
      </c>
      <c r="M177" s="6">
        <v>70</v>
      </c>
      <c r="N177" s="6">
        <v>71</v>
      </c>
      <c r="O177" s="6">
        <v>72</v>
      </c>
    </row>
    <row r="178" spans="1:15" x14ac:dyDescent="0.3">
      <c r="A178" s="27" t="s">
        <v>75</v>
      </c>
      <c r="B178" s="27"/>
      <c r="C178" s="28" t="s">
        <v>76</v>
      </c>
      <c r="D178" s="2" t="s">
        <v>106</v>
      </c>
      <c r="E178" s="19">
        <v>1253.8</v>
      </c>
      <c r="F178" s="19">
        <v>1253.8</v>
      </c>
      <c r="G178" s="6">
        <v>1253.8</v>
      </c>
      <c r="H178" s="6">
        <v>1253.8</v>
      </c>
      <c r="I178" s="6">
        <v>1253.8</v>
      </c>
      <c r="J178" s="8">
        <f>I178*99%</f>
        <v>1241.2619999999999</v>
      </c>
      <c r="K178" s="8">
        <f t="shared" ref="K178:O178" si="128">J178*99%</f>
        <v>1228.8493799999999</v>
      </c>
      <c r="L178" s="8">
        <f t="shared" si="128"/>
        <v>1216.5608861999999</v>
      </c>
      <c r="M178" s="8">
        <f>L178*99%</f>
        <v>1204.3952773379999</v>
      </c>
      <c r="N178" s="8">
        <f t="shared" si="128"/>
        <v>1192.35132456462</v>
      </c>
      <c r="O178" s="8">
        <f t="shared" si="128"/>
        <v>1180.4278113189737</v>
      </c>
    </row>
    <row r="179" spans="1:15" x14ac:dyDescent="0.3">
      <c r="A179" s="27"/>
      <c r="B179" s="27"/>
      <c r="C179" s="28"/>
      <c r="D179" s="2" t="s">
        <v>15</v>
      </c>
      <c r="E179" s="20"/>
      <c r="F179" s="20"/>
      <c r="G179" s="6">
        <v>1253.8</v>
      </c>
      <c r="H179" s="6">
        <v>1253.8</v>
      </c>
      <c r="I179" s="6">
        <v>1253.8</v>
      </c>
      <c r="J179" s="8">
        <f>I179*100.4%</f>
        <v>1258.8152</v>
      </c>
      <c r="K179" s="8">
        <f t="shared" ref="K179:O179" si="129">J179*100.4%</f>
        <v>1263.8504608000001</v>
      </c>
      <c r="L179" s="8">
        <f t="shared" si="129"/>
        <v>1268.9058626432002</v>
      </c>
      <c r="M179" s="8">
        <f t="shared" si="129"/>
        <v>1273.9814860937729</v>
      </c>
      <c r="N179" s="8">
        <f t="shared" si="129"/>
        <v>1279.0774120381479</v>
      </c>
      <c r="O179" s="8">
        <f t="shared" si="129"/>
        <v>1284.1937216863005</v>
      </c>
    </row>
    <row r="180" spans="1:15" x14ac:dyDescent="0.3">
      <c r="A180" s="27"/>
      <c r="B180" s="27"/>
      <c r="C180" s="28"/>
      <c r="D180" s="2" t="s">
        <v>107</v>
      </c>
      <c r="E180" s="21"/>
      <c r="F180" s="21"/>
      <c r="G180" s="6">
        <v>1253.8</v>
      </c>
      <c r="H180" s="6">
        <v>1253.8</v>
      </c>
      <c r="I180" s="6">
        <v>1334.2</v>
      </c>
      <c r="J180" s="8">
        <f>I180*100.4%</f>
        <v>1339.5368000000001</v>
      </c>
      <c r="K180" s="8">
        <f t="shared" ref="K180:O180" si="130">J180*100.4%</f>
        <v>1344.8949472000002</v>
      </c>
      <c r="L180" s="8">
        <f t="shared" si="130"/>
        <v>1350.2745269888001</v>
      </c>
      <c r="M180" s="8">
        <f t="shared" si="130"/>
        <v>1355.6756250967553</v>
      </c>
      <c r="N180" s="8">
        <f t="shared" si="130"/>
        <v>1361.0983275971423</v>
      </c>
      <c r="O180" s="8">
        <f t="shared" si="130"/>
        <v>1366.5427209075308</v>
      </c>
    </row>
    <row r="181" spans="1:15" x14ac:dyDescent="0.3">
      <c r="A181" s="27" t="s">
        <v>77</v>
      </c>
      <c r="B181" s="27"/>
      <c r="C181" s="28" t="s">
        <v>78</v>
      </c>
      <c r="D181" s="2" t="s">
        <v>106</v>
      </c>
      <c r="E181" s="19">
        <v>7757.7</v>
      </c>
      <c r="F181" s="19">
        <v>7757.7</v>
      </c>
      <c r="G181" s="6">
        <v>7757.7</v>
      </c>
      <c r="H181" s="6">
        <v>7757.7</v>
      </c>
      <c r="I181" s="6">
        <v>7757.7</v>
      </c>
      <c r="J181" s="8">
        <f>I181*99%</f>
        <v>7680.1229999999996</v>
      </c>
      <c r="K181" s="8">
        <f t="shared" ref="K181:O181" si="131">J181*99%</f>
        <v>7603.3217699999996</v>
      </c>
      <c r="L181" s="8">
        <f t="shared" si="131"/>
        <v>7527.2885522999995</v>
      </c>
      <c r="M181" s="8">
        <f t="shared" si="131"/>
        <v>7452.0156667769998</v>
      </c>
      <c r="N181" s="8">
        <f t="shared" si="131"/>
        <v>7377.4955101092301</v>
      </c>
      <c r="O181" s="8">
        <f t="shared" si="131"/>
        <v>7303.720555008138</v>
      </c>
    </row>
    <row r="182" spans="1:15" x14ac:dyDescent="0.3">
      <c r="A182" s="27"/>
      <c r="B182" s="27"/>
      <c r="C182" s="28"/>
      <c r="D182" s="2" t="s">
        <v>15</v>
      </c>
      <c r="E182" s="20"/>
      <c r="F182" s="20"/>
      <c r="G182" s="6">
        <v>7757.7</v>
      </c>
      <c r="H182" s="6">
        <v>7757.7</v>
      </c>
      <c r="I182" s="6">
        <v>7757.7</v>
      </c>
      <c r="J182" s="8">
        <f>I182*103.7%</f>
        <v>8044.7348999999995</v>
      </c>
      <c r="K182" s="8">
        <f t="shared" ref="K182:O182" si="132">J182*103.7%</f>
        <v>8342.3900912999979</v>
      </c>
      <c r="L182" s="8">
        <f t="shared" si="132"/>
        <v>8651.0585246780975</v>
      </c>
      <c r="M182" s="8">
        <f t="shared" si="132"/>
        <v>8971.1476900911857</v>
      </c>
      <c r="N182" s="8">
        <f t="shared" si="132"/>
        <v>9303.0801546245584</v>
      </c>
      <c r="O182" s="8">
        <f t="shared" si="132"/>
        <v>9647.2941203456667</v>
      </c>
    </row>
    <row r="183" spans="1:15" x14ac:dyDescent="0.3">
      <c r="A183" s="27"/>
      <c r="B183" s="27"/>
      <c r="C183" s="28"/>
      <c r="D183" s="2" t="s">
        <v>107</v>
      </c>
      <c r="E183" s="21"/>
      <c r="F183" s="21"/>
      <c r="G183" s="6">
        <v>8028.7</v>
      </c>
      <c r="H183" s="6">
        <v>11477.4</v>
      </c>
      <c r="I183" s="6">
        <v>11477.4</v>
      </c>
      <c r="J183" s="8">
        <f>I183*104.7%</f>
        <v>12016.837799999999</v>
      </c>
      <c r="K183" s="8">
        <f t="shared" ref="K183:O183" si="133">J183*104.7%</f>
        <v>12581.629176599998</v>
      </c>
      <c r="L183" s="8">
        <f t="shared" si="133"/>
        <v>13172.965747900196</v>
      </c>
      <c r="M183" s="8">
        <f t="shared" si="133"/>
        <v>13792.095138051505</v>
      </c>
      <c r="N183" s="8">
        <f t="shared" si="133"/>
        <v>14440.323609539924</v>
      </c>
      <c r="O183" s="8">
        <f t="shared" si="133"/>
        <v>15119.018819188299</v>
      </c>
    </row>
    <row r="184" spans="1:15" ht="36" customHeight="1" x14ac:dyDescent="0.3">
      <c r="A184" s="27" t="s">
        <v>79</v>
      </c>
      <c r="B184" s="27"/>
      <c r="C184" s="28" t="s">
        <v>80</v>
      </c>
      <c r="D184" s="2" t="s">
        <v>106</v>
      </c>
      <c r="E184" s="19">
        <v>51.6</v>
      </c>
      <c r="F184" s="19">
        <v>51.6</v>
      </c>
      <c r="G184" s="6">
        <v>51.6</v>
      </c>
      <c r="H184" s="6">
        <v>51.6</v>
      </c>
      <c r="I184" s="6">
        <v>51.6</v>
      </c>
      <c r="J184" s="8">
        <f>I184*99%</f>
        <v>51.084000000000003</v>
      </c>
      <c r="K184" s="8">
        <f t="shared" ref="K184:O184" si="134">J184*99%</f>
        <v>50.573160000000001</v>
      </c>
      <c r="L184" s="8">
        <f t="shared" si="134"/>
        <v>50.067428400000004</v>
      </c>
      <c r="M184" s="8">
        <f t="shared" si="134"/>
        <v>49.566754116000006</v>
      </c>
      <c r="N184" s="8">
        <f t="shared" si="134"/>
        <v>49.071086574840002</v>
      </c>
      <c r="O184" s="8">
        <f t="shared" si="134"/>
        <v>48.580375709091605</v>
      </c>
    </row>
    <row r="185" spans="1:15" x14ac:dyDescent="0.3">
      <c r="A185" s="27"/>
      <c r="B185" s="27"/>
      <c r="C185" s="28"/>
      <c r="D185" s="2" t="s">
        <v>15</v>
      </c>
      <c r="E185" s="20"/>
      <c r="F185" s="20"/>
      <c r="G185" s="6">
        <v>51.6</v>
      </c>
      <c r="H185" s="6">
        <v>51.6</v>
      </c>
      <c r="I185" s="6">
        <v>51.6</v>
      </c>
      <c r="J185" s="8">
        <f>I185*101.5%</f>
        <v>52.373999999999995</v>
      </c>
      <c r="K185" s="8">
        <f t="shared" ref="K185:O185" si="135">J185*101.5%</f>
        <v>53.159609999999986</v>
      </c>
      <c r="L185" s="8">
        <f t="shared" si="135"/>
        <v>53.957004149999982</v>
      </c>
      <c r="M185" s="8">
        <f t="shared" si="135"/>
        <v>54.766359212249974</v>
      </c>
      <c r="N185" s="8">
        <f t="shared" si="135"/>
        <v>55.587854600433715</v>
      </c>
      <c r="O185" s="8">
        <f t="shared" si="135"/>
        <v>56.421672419440213</v>
      </c>
    </row>
    <row r="186" spans="1:15" x14ac:dyDescent="0.3">
      <c r="A186" s="27"/>
      <c r="B186" s="27"/>
      <c r="C186" s="28"/>
      <c r="D186" s="2" t="s">
        <v>107</v>
      </c>
      <c r="E186" s="21"/>
      <c r="F186" s="21"/>
      <c r="G186" s="6">
        <v>51.6</v>
      </c>
      <c r="H186" s="6">
        <v>51.6</v>
      </c>
      <c r="I186" s="6">
        <v>80.099999999999994</v>
      </c>
      <c r="J186" s="8">
        <f>I186*103%</f>
        <v>82.503</v>
      </c>
      <c r="K186" s="8">
        <f t="shared" ref="K186:O186" si="136">J186*103%</f>
        <v>84.978090000000009</v>
      </c>
      <c r="L186" s="8">
        <f t="shared" si="136"/>
        <v>87.527432700000006</v>
      </c>
      <c r="M186" s="8">
        <f t="shared" si="136"/>
        <v>90.153255681000005</v>
      </c>
      <c r="N186" s="8">
        <f t="shared" si="136"/>
        <v>92.857853351430009</v>
      </c>
      <c r="O186" s="8">
        <f t="shared" si="136"/>
        <v>95.643588951972916</v>
      </c>
    </row>
    <row r="187" spans="1:15" ht="64.8" customHeight="1" x14ac:dyDescent="0.3">
      <c r="A187" s="27" t="s">
        <v>113</v>
      </c>
      <c r="B187" s="27"/>
      <c r="C187" s="28" t="s">
        <v>19</v>
      </c>
      <c r="D187" s="2" t="s">
        <v>106</v>
      </c>
      <c r="E187" s="19">
        <v>93.4</v>
      </c>
      <c r="F187" s="19">
        <v>95</v>
      </c>
      <c r="G187" s="6">
        <v>95</v>
      </c>
      <c r="H187" s="6">
        <v>94</v>
      </c>
      <c r="I187" s="6">
        <v>87.7</v>
      </c>
      <c r="J187" s="6">
        <v>87.3</v>
      </c>
      <c r="K187" s="6">
        <v>86.8</v>
      </c>
      <c r="L187" s="6">
        <v>86.3</v>
      </c>
      <c r="M187" s="6">
        <v>85.8</v>
      </c>
      <c r="N187" s="6">
        <v>85.4</v>
      </c>
      <c r="O187" s="6">
        <v>84.9</v>
      </c>
    </row>
    <row r="188" spans="1:15" x14ac:dyDescent="0.3">
      <c r="A188" s="27"/>
      <c r="B188" s="27"/>
      <c r="C188" s="28"/>
      <c r="D188" s="2" t="s">
        <v>15</v>
      </c>
      <c r="E188" s="20"/>
      <c r="F188" s="20"/>
      <c r="G188" s="6">
        <v>97</v>
      </c>
      <c r="H188" s="6">
        <v>97.5</v>
      </c>
      <c r="I188" s="6">
        <v>98</v>
      </c>
      <c r="J188" s="6">
        <v>100</v>
      </c>
      <c r="K188" s="6">
        <v>100</v>
      </c>
      <c r="L188" s="6">
        <v>100</v>
      </c>
      <c r="M188" s="6">
        <v>100</v>
      </c>
      <c r="N188" s="6">
        <v>100</v>
      </c>
      <c r="O188" s="6">
        <v>100</v>
      </c>
    </row>
    <row r="189" spans="1:15" x14ac:dyDescent="0.3">
      <c r="A189" s="27"/>
      <c r="B189" s="27"/>
      <c r="C189" s="28"/>
      <c r="D189" s="2" t="s">
        <v>107</v>
      </c>
      <c r="E189" s="21"/>
      <c r="F189" s="21"/>
      <c r="G189" s="6">
        <v>97.5</v>
      </c>
      <c r="H189" s="6">
        <v>98</v>
      </c>
      <c r="I189" s="6">
        <v>98.5</v>
      </c>
      <c r="J189" s="6">
        <v>100</v>
      </c>
      <c r="K189" s="6">
        <v>100</v>
      </c>
      <c r="L189" s="6">
        <v>100</v>
      </c>
      <c r="M189" s="6">
        <v>100</v>
      </c>
      <c r="N189" s="6">
        <v>100</v>
      </c>
      <c r="O189" s="6">
        <v>100</v>
      </c>
    </row>
    <row r="190" spans="1:15" ht="34.799999999999997" customHeight="1" x14ac:dyDescent="0.3">
      <c r="A190" s="27" t="s">
        <v>81</v>
      </c>
      <c r="B190" s="27"/>
      <c r="C190" s="28" t="s">
        <v>82</v>
      </c>
      <c r="D190" s="2" t="s">
        <v>106</v>
      </c>
      <c r="E190" s="19">
        <v>0.4</v>
      </c>
      <c r="F190" s="19">
        <v>0.5</v>
      </c>
      <c r="G190" s="6">
        <v>0.5</v>
      </c>
      <c r="H190" s="6">
        <v>0.6</v>
      </c>
      <c r="I190" s="6">
        <v>0.2</v>
      </c>
      <c r="J190" s="6">
        <v>0.2</v>
      </c>
      <c r="K190" s="6">
        <v>0.2</v>
      </c>
      <c r="L190" s="6">
        <v>0.1</v>
      </c>
      <c r="M190" s="6">
        <v>0.1</v>
      </c>
      <c r="N190" s="6">
        <v>0.1</v>
      </c>
      <c r="O190" s="6">
        <v>0.1</v>
      </c>
    </row>
    <row r="191" spans="1:15" x14ac:dyDescent="0.3">
      <c r="A191" s="27"/>
      <c r="B191" s="27"/>
      <c r="C191" s="28"/>
      <c r="D191" s="2" t="s">
        <v>15</v>
      </c>
      <c r="E191" s="20"/>
      <c r="F191" s="20"/>
      <c r="G191" s="6">
        <v>0.5</v>
      </c>
      <c r="H191" s="6">
        <v>0.6</v>
      </c>
      <c r="I191" s="6">
        <v>0.6</v>
      </c>
      <c r="J191" s="6">
        <v>0.6</v>
      </c>
      <c r="K191" s="6">
        <v>0.6</v>
      </c>
      <c r="L191" s="6">
        <v>0.6</v>
      </c>
      <c r="M191" s="6">
        <v>0.6</v>
      </c>
      <c r="N191" s="6">
        <v>0.7</v>
      </c>
      <c r="O191" s="6">
        <v>0.7</v>
      </c>
    </row>
    <row r="192" spans="1:15" x14ac:dyDescent="0.3">
      <c r="A192" s="27"/>
      <c r="B192" s="27"/>
      <c r="C192" s="28"/>
      <c r="D192" s="2" t="s">
        <v>107</v>
      </c>
      <c r="E192" s="21"/>
      <c r="F192" s="21"/>
      <c r="G192" s="6">
        <v>0.7</v>
      </c>
      <c r="H192" s="6">
        <v>0.8</v>
      </c>
      <c r="I192" s="6">
        <v>0.8</v>
      </c>
      <c r="J192" s="6">
        <v>0.8</v>
      </c>
      <c r="K192" s="6">
        <v>0.8</v>
      </c>
      <c r="L192" s="6">
        <v>0.8</v>
      </c>
      <c r="M192" s="6">
        <v>0.8</v>
      </c>
      <c r="N192" s="6">
        <v>0.9</v>
      </c>
      <c r="O192" s="6">
        <v>1</v>
      </c>
    </row>
    <row r="193" spans="1:15" x14ac:dyDescent="0.3">
      <c r="A193" s="26" t="s">
        <v>83</v>
      </c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x14ac:dyDescent="0.3">
      <c r="A194" s="27" t="s">
        <v>84</v>
      </c>
      <c r="B194" s="27"/>
      <c r="C194" s="28" t="s">
        <v>85</v>
      </c>
      <c r="D194" s="2" t="s">
        <v>106</v>
      </c>
      <c r="E194" s="19">
        <v>1189.2</v>
      </c>
      <c r="F194" s="19">
        <v>1189.2</v>
      </c>
      <c r="G194" s="6">
        <v>1189.2</v>
      </c>
      <c r="H194" s="6">
        <v>1189.2</v>
      </c>
      <c r="I194" s="6">
        <v>1189.2</v>
      </c>
      <c r="J194" s="6">
        <v>1189.2</v>
      </c>
      <c r="K194" s="6">
        <v>1189.2</v>
      </c>
      <c r="L194" s="6">
        <v>1189.2</v>
      </c>
      <c r="M194" s="6">
        <v>1189.2</v>
      </c>
      <c r="N194" s="6">
        <v>1189.2</v>
      </c>
      <c r="O194" s="6">
        <v>1189.2</v>
      </c>
    </row>
    <row r="195" spans="1:15" x14ac:dyDescent="0.3">
      <c r="A195" s="27"/>
      <c r="B195" s="27"/>
      <c r="C195" s="28"/>
      <c r="D195" s="2" t="s">
        <v>15</v>
      </c>
      <c r="E195" s="20"/>
      <c r="F195" s="20"/>
      <c r="G195" s="6">
        <v>1189.2</v>
      </c>
      <c r="H195" s="6">
        <v>1189.2</v>
      </c>
      <c r="I195" s="6">
        <v>1189.2</v>
      </c>
      <c r="J195" s="8">
        <f>I195*100.9%</f>
        <v>1199.9028000000003</v>
      </c>
      <c r="K195" s="8">
        <f t="shared" ref="K195:O195" si="137">J195*100.9%</f>
        <v>1210.7019252000005</v>
      </c>
      <c r="L195" s="8">
        <f t="shared" si="137"/>
        <v>1221.5982425268005</v>
      </c>
      <c r="M195" s="8">
        <f t="shared" si="137"/>
        <v>1232.5926267095419</v>
      </c>
      <c r="N195" s="8">
        <f t="shared" si="137"/>
        <v>1243.6859603499279</v>
      </c>
      <c r="O195" s="8">
        <f t="shared" si="137"/>
        <v>1254.8791339930774</v>
      </c>
    </row>
    <row r="196" spans="1:15" x14ac:dyDescent="0.3">
      <c r="A196" s="27"/>
      <c r="B196" s="27"/>
      <c r="C196" s="28"/>
      <c r="D196" s="2" t="s">
        <v>107</v>
      </c>
      <c r="E196" s="21"/>
      <c r="F196" s="21"/>
      <c r="G196" s="6">
        <v>1189.2</v>
      </c>
      <c r="H196" s="6">
        <v>1189.2</v>
      </c>
      <c r="I196" s="6">
        <v>1189.2</v>
      </c>
      <c r="J196" s="8">
        <f>I196*109%</f>
        <v>1296.2280000000001</v>
      </c>
      <c r="K196" s="8">
        <f t="shared" ref="K196:O196" si="138">J196*109%</f>
        <v>1412.8885200000002</v>
      </c>
      <c r="L196" s="8">
        <f t="shared" si="138"/>
        <v>1540.0484868000003</v>
      </c>
      <c r="M196" s="8">
        <f t="shared" si="138"/>
        <v>1678.6528506120005</v>
      </c>
      <c r="N196" s="8">
        <f t="shared" si="138"/>
        <v>1829.7316071670807</v>
      </c>
      <c r="O196" s="8">
        <f t="shared" si="138"/>
        <v>1994.4074518121181</v>
      </c>
    </row>
    <row r="197" spans="1:15" ht="15" customHeight="1" x14ac:dyDescent="0.3">
      <c r="A197" s="46" t="s">
        <v>108</v>
      </c>
      <c r="B197" s="46"/>
      <c r="C197" s="28" t="s">
        <v>85</v>
      </c>
      <c r="D197" s="2" t="s">
        <v>106</v>
      </c>
      <c r="E197" s="19">
        <v>673</v>
      </c>
      <c r="F197" s="19">
        <v>717.5</v>
      </c>
      <c r="G197" s="6">
        <v>717.5</v>
      </c>
      <c r="H197" s="6">
        <v>717.5</v>
      </c>
      <c r="I197" s="6">
        <v>717.5</v>
      </c>
      <c r="J197" s="6">
        <v>1164</v>
      </c>
      <c r="K197" s="6">
        <v>1164</v>
      </c>
      <c r="L197" s="6">
        <v>1164</v>
      </c>
      <c r="M197" s="6">
        <v>1164</v>
      </c>
      <c r="N197" s="6">
        <v>1164</v>
      </c>
      <c r="O197" s="6">
        <v>1164</v>
      </c>
    </row>
    <row r="198" spans="1:15" x14ac:dyDescent="0.3">
      <c r="A198" s="46"/>
      <c r="B198" s="46"/>
      <c r="C198" s="28"/>
      <c r="D198" s="2" t="s">
        <v>15</v>
      </c>
      <c r="E198" s="20"/>
      <c r="F198" s="20"/>
      <c r="G198" s="6">
        <v>717.5</v>
      </c>
      <c r="H198" s="6">
        <v>717.5</v>
      </c>
      <c r="I198" s="6">
        <v>717.5</v>
      </c>
      <c r="J198" s="8">
        <v>1196.3</v>
      </c>
      <c r="K198" s="8">
        <v>1202.7</v>
      </c>
      <c r="L198" s="8">
        <v>1209.0999999999999</v>
      </c>
      <c r="M198" s="8">
        <v>1215.5</v>
      </c>
      <c r="N198" s="8">
        <v>1221.9000000000001</v>
      </c>
      <c r="O198" s="8">
        <v>1228.3</v>
      </c>
    </row>
    <row r="199" spans="1:15" x14ac:dyDescent="0.3">
      <c r="A199" s="46"/>
      <c r="B199" s="46"/>
      <c r="C199" s="28"/>
      <c r="D199" s="2" t="s">
        <v>107</v>
      </c>
      <c r="E199" s="21"/>
      <c r="F199" s="21"/>
      <c r="G199" s="6">
        <v>717.5</v>
      </c>
      <c r="H199" s="6">
        <v>717.5</v>
      </c>
      <c r="I199" s="6">
        <v>717.5</v>
      </c>
      <c r="J199" s="8">
        <v>1164</v>
      </c>
      <c r="K199" s="8">
        <v>1173.4000000000001</v>
      </c>
      <c r="L199" s="8">
        <v>1290.8</v>
      </c>
      <c r="M199" s="8">
        <v>1419.8</v>
      </c>
      <c r="N199" s="8">
        <v>1561.8</v>
      </c>
      <c r="O199" s="8">
        <v>1718</v>
      </c>
    </row>
    <row r="200" spans="1:15" x14ac:dyDescent="0.3">
      <c r="A200" s="26" t="s">
        <v>115</v>
      </c>
      <c r="B200" s="26"/>
      <c r="C200" s="26"/>
      <c r="D200" s="26"/>
      <c r="E200" s="26"/>
      <c r="F200" s="26"/>
      <c r="G200" s="45"/>
      <c r="H200" s="45"/>
      <c r="I200" s="45"/>
      <c r="J200" s="45"/>
      <c r="K200" s="45"/>
      <c r="L200" s="45"/>
      <c r="M200" s="45"/>
      <c r="N200" s="45"/>
      <c r="O200" s="45"/>
    </row>
    <row r="201" spans="1:15" ht="13.2" customHeight="1" x14ac:dyDescent="0.3">
      <c r="A201" s="51" t="s">
        <v>116</v>
      </c>
      <c r="B201" s="52"/>
      <c r="C201" s="38" t="s">
        <v>114</v>
      </c>
      <c r="D201" s="2" t="s">
        <v>106</v>
      </c>
      <c r="E201" s="19">
        <v>388.39</v>
      </c>
      <c r="F201" s="19">
        <v>413.24</v>
      </c>
      <c r="G201" s="16">
        <f>F201*107%</f>
        <v>442.16680000000002</v>
      </c>
      <c r="H201" s="16">
        <f>G201*107%</f>
        <v>473.11847600000004</v>
      </c>
      <c r="I201" s="16">
        <f t="shared" ref="I201" si="139">H201*107%</f>
        <v>506.23676932000006</v>
      </c>
      <c r="J201" s="16">
        <f>I201*101%</f>
        <v>511.2991370132001</v>
      </c>
      <c r="K201" s="16">
        <f t="shared" ref="K201:O201" si="140">J201*101%</f>
        <v>516.41212838333206</v>
      </c>
      <c r="L201" s="16">
        <f t="shared" si="140"/>
        <v>521.57624966716537</v>
      </c>
      <c r="M201" s="16">
        <f t="shared" si="140"/>
        <v>526.79201216383706</v>
      </c>
      <c r="N201" s="16">
        <f t="shared" si="140"/>
        <v>532.05993228547538</v>
      </c>
      <c r="O201" s="16">
        <f t="shared" si="140"/>
        <v>537.3805316083301</v>
      </c>
    </row>
    <row r="202" spans="1:15" x14ac:dyDescent="0.3">
      <c r="A202" s="53"/>
      <c r="B202" s="54"/>
      <c r="C202" s="39"/>
      <c r="D202" s="2" t="s">
        <v>15</v>
      </c>
      <c r="E202" s="20"/>
      <c r="F202" s="20"/>
      <c r="G202" s="6">
        <v>439.69</v>
      </c>
      <c r="H202" s="6">
        <v>467.83</v>
      </c>
      <c r="I202" s="6">
        <v>497.77</v>
      </c>
      <c r="J202" s="16">
        <f>I202*102%</f>
        <v>507.72539999999998</v>
      </c>
      <c r="K202" s="16">
        <f t="shared" ref="K202:O202" si="141">J202*102%</f>
        <v>517.879908</v>
      </c>
      <c r="L202" s="16">
        <f t="shared" si="141"/>
        <v>528.23750616000007</v>
      </c>
      <c r="M202" s="16">
        <f t="shared" si="141"/>
        <v>538.80225628320011</v>
      </c>
      <c r="N202" s="16">
        <f t="shared" si="141"/>
        <v>549.57830140886415</v>
      </c>
      <c r="O202" s="16">
        <f t="shared" si="141"/>
        <v>560.56986743704147</v>
      </c>
    </row>
    <row r="203" spans="1:15" x14ac:dyDescent="0.3">
      <c r="A203" s="55"/>
      <c r="B203" s="56"/>
      <c r="C203" s="40"/>
      <c r="D203" s="2" t="s">
        <v>107</v>
      </c>
      <c r="E203" s="21"/>
      <c r="F203" s="21"/>
      <c r="G203" s="6">
        <v>439.69</v>
      </c>
      <c r="H203" s="6">
        <v>467.83</v>
      </c>
      <c r="I203" s="6">
        <v>497.77</v>
      </c>
      <c r="J203" s="16">
        <f>I203*103%</f>
        <v>512.70309999999995</v>
      </c>
      <c r="K203" s="16">
        <f t="shared" ref="K203:O203" si="142">J203*103%</f>
        <v>528.08419299999991</v>
      </c>
      <c r="L203" s="16">
        <f t="shared" si="142"/>
        <v>543.92671878999988</v>
      </c>
      <c r="M203" s="16">
        <f t="shared" si="142"/>
        <v>560.24452035369984</v>
      </c>
      <c r="N203" s="16">
        <f t="shared" si="142"/>
        <v>577.0518559643109</v>
      </c>
      <c r="O203" s="16">
        <f t="shared" si="142"/>
        <v>594.36341164324028</v>
      </c>
    </row>
    <row r="204" spans="1:15" ht="14.4" customHeight="1" x14ac:dyDescent="0.3">
      <c r="A204" s="47" t="s">
        <v>103</v>
      </c>
      <c r="B204" s="47"/>
      <c r="C204" s="48" t="s">
        <v>104</v>
      </c>
      <c r="D204" s="2" t="s">
        <v>106</v>
      </c>
      <c r="E204" s="19">
        <v>161.4</v>
      </c>
      <c r="F204" s="19">
        <v>210</v>
      </c>
      <c r="G204" s="10">
        <v>124.5</v>
      </c>
      <c r="H204" s="10">
        <v>125.7</v>
      </c>
      <c r="I204" s="10">
        <v>127</v>
      </c>
      <c r="J204" s="10">
        <v>128.19999999999999</v>
      </c>
      <c r="K204" s="10">
        <v>129.5</v>
      </c>
      <c r="L204" s="10">
        <v>130.80000000000001</v>
      </c>
      <c r="M204" s="10">
        <v>132.1</v>
      </c>
      <c r="N204" s="10">
        <v>133.4</v>
      </c>
      <c r="O204" s="10">
        <v>134.80000000000001</v>
      </c>
    </row>
    <row r="205" spans="1:15" x14ac:dyDescent="0.3">
      <c r="A205" s="47"/>
      <c r="B205" s="47"/>
      <c r="C205" s="49"/>
      <c r="D205" s="2" t="s">
        <v>15</v>
      </c>
      <c r="E205" s="20"/>
      <c r="F205" s="20"/>
      <c r="G205" s="10">
        <v>213.7</v>
      </c>
      <c r="H205" s="10">
        <v>159.4</v>
      </c>
      <c r="I205" s="10">
        <v>141.4</v>
      </c>
      <c r="J205" s="10">
        <v>141.4</v>
      </c>
      <c r="K205" s="10">
        <v>143.5</v>
      </c>
      <c r="L205" s="10">
        <v>145.69999999999999</v>
      </c>
      <c r="M205" s="10">
        <v>147.9</v>
      </c>
      <c r="N205" s="10">
        <v>150.1</v>
      </c>
      <c r="O205" s="10">
        <v>152.30000000000001</v>
      </c>
    </row>
    <row r="206" spans="1:15" x14ac:dyDescent="0.3">
      <c r="A206" s="47"/>
      <c r="B206" s="47"/>
      <c r="C206" s="50"/>
      <c r="D206" s="2" t="s">
        <v>107</v>
      </c>
      <c r="E206" s="21"/>
      <c r="F206" s="21"/>
      <c r="G206" s="10">
        <v>213.7</v>
      </c>
      <c r="H206" s="10">
        <v>159.4</v>
      </c>
      <c r="I206" s="10">
        <v>141.4</v>
      </c>
      <c r="J206" s="10">
        <v>141.4</v>
      </c>
      <c r="K206" s="10">
        <v>145.69999999999999</v>
      </c>
      <c r="L206" s="10">
        <v>150</v>
      </c>
      <c r="M206" s="10">
        <v>154.5</v>
      </c>
      <c r="N206" s="10">
        <v>159.19999999999999</v>
      </c>
      <c r="O206" s="10">
        <v>163.9</v>
      </c>
    </row>
    <row r="207" spans="1:15" ht="12.6" customHeight="1" x14ac:dyDescent="0.3">
      <c r="A207" s="27" t="s">
        <v>86</v>
      </c>
      <c r="B207" s="27"/>
      <c r="C207" s="28" t="s">
        <v>105</v>
      </c>
      <c r="D207" s="2" t="s">
        <v>106</v>
      </c>
      <c r="E207" s="19">
        <v>24.7</v>
      </c>
      <c r="F207" s="19">
        <v>25.01</v>
      </c>
      <c r="G207" s="11">
        <v>25.01</v>
      </c>
      <c r="H207" s="11">
        <v>25.01</v>
      </c>
      <c r="I207" s="11">
        <v>25.01</v>
      </c>
      <c r="J207" s="11">
        <v>23.9</v>
      </c>
      <c r="K207" s="11">
        <v>24</v>
      </c>
      <c r="L207" s="11">
        <v>24.1</v>
      </c>
      <c r="M207" s="11">
        <v>24.2</v>
      </c>
      <c r="N207" s="11">
        <v>24.3</v>
      </c>
      <c r="O207" s="11">
        <v>24.4</v>
      </c>
    </row>
    <row r="208" spans="1:15" ht="12.6" customHeight="1" x14ac:dyDescent="0.3">
      <c r="A208" s="27"/>
      <c r="B208" s="27"/>
      <c r="C208" s="28"/>
      <c r="D208" s="2" t="s">
        <v>15</v>
      </c>
      <c r="E208" s="20"/>
      <c r="F208" s="20"/>
      <c r="G208" s="6">
        <v>25.34</v>
      </c>
      <c r="H208" s="6">
        <v>25.39</v>
      </c>
      <c r="I208" s="6">
        <v>25.49</v>
      </c>
      <c r="J208" s="16">
        <v>23.6</v>
      </c>
      <c r="K208" s="16">
        <v>23.9</v>
      </c>
      <c r="L208" s="16">
        <v>24.1</v>
      </c>
      <c r="M208" s="16">
        <v>24.4</v>
      </c>
      <c r="N208" s="16">
        <v>24.7</v>
      </c>
      <c r="O208" s="16">
        <v>25.1</v>
      </c>
    </row>
    <row r="209" spans="1:15" x14ac:dyDescent="0.3">
      <c r="A209" s="27"/>
      <c r="B209" s="27"/>
      <c r="C209" s="28"/>
      <c r="D209" s="2" t="s">
        <v>107</v>
      </c>
      <c r="E209" s="21"/>
      <c r="F209" s="21"/>
      <c r="G209" s="6">
        <v>26.58</v>
      </c>
      <c r="H209" s="6">
        <v>26.42</v>
      </c>
      <c r="I209" s="6">
        <v>26.76</v>
      </c>
      <c r="J209" s="16">
        <v>25.2</v>
      </c>
      <c r="K209" s="16">
        <v>25.5</v>
      </c>
      <c r="L209" s="16">
        <v>25.8</v>
      </c>
      <c r="M209" s="16">
        <v>26.1</v>
      </c>
      <c r="N209" s="16">
        <v>26.4</v>
      </c>
      <c r="O209" s="16">
        <v>26.7</v>
      </c>
    </row>
    <row r="210" spans="1:15" x14ac:dyDescent="0.3">
      <c r="A210" s="26" t="s">
        <v>87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</row>
    <row r="211" spans="1:15" ht="24.6" customHeight="1" x14ac:dyDescent="0.3">
      <c r="A211" s="27" t="s">
        <v>88</v>
      </c>
      <c r="B211" s="27"/>
      <c r="C211" s="28" t="s">
        <v>89</v>
      </c>
      <c r="D211" s="2" t="s">
        <v>106</v>
      </c>
      <c r="E211" s="19">
        <v>1126044.6000000001</v>
      </c>
      <c r="F211" s="19">
        <v>1069742.3999999999</v>
      </c>
      <c r="G211" s="9">
        <v>1269742</v>
      </c>
      <c r="H211" s="9">
        <f>G211*98%</f>
        <v>1244347.1599999999</v>
      </c>
      <c r="I211" s="9">
        <f>H211*98%</f>
        <v>1219460.2167999998</v>
      </c>
      <c r="J211" s="9">
        <v>1184250</v>
      </c>
      <c r="K211" s="9">
        <v>962220.95</v>
      </c>
      <c r="L211" s="9">
        <v>865998.86</v>
      </c>
      <c r="M211" s="9">
        <v>779398.97</v>
      </c>
      <c r="N211" s="9">
        <v>702459.07</v>
      </c>
      <c r="O211" s="9">
        <v>641313.17000000004</v>
      </c>
    </row>
    <row r="212" spans="1:15" x14ac:dyDescent="0.3">
      <c r="A212" s="27"/>
      <c r="B212" s="27"/>
      <c r="C212" s="28"/>
      <c r="D212" s="2" t="s">
        <v>15</v>
      </c>
      <c r="E212" s="20"/>
      <c r="F212" s="20"/>
      <c r="G212" s="9">
        <v>1016255.3</v>
      </c>
      <c r="H212" s="9">
        <v>965442.5</v>
      </c>
      <c r="I212" s="9">
        <v>917170.4</v>
      </c>
      <c r="J212" s="9">
        <v>905245.02</v>
      </c>
      <c r="K212" s="9">
        <v>847797.21</v>
      </c>
      <c r="L212" s="9">
        <v>768525.99</v>
      </c>
      <c r="M212" s="9">
        <v>696666.83</v>
      </c>
      <c r="N212" s="9">
        <v>631526.68999999994</v>
      </c>
      <c r="O212" s="9">
        <v>572477.31999999995</v>
      </c>
    </row>
    <row r="213" spans="1:15" x14ac:dyDescent="0.3">
      <c r="A213" s="27"/>
      <c r="B213" s="27"/>
      <c r="C213" s="28"/>
      <c r="D213" s="2" t="s">
        <v>107</v>
      </c>
      <c r="E213" s="21"/>
      <c r="F213" s="21"/>
      <c r="G213" s="9">
        <v>1116255.3</v>
      </c>
      <c r="H213" s="9">
        <v>1065442.5</v>
      </c>
      <c r="I213" s="9">
        <v>1117170.3999999999</v>
      </c>
      <c r="J213" s="9">
        <v>1039161.1</v>
      </c>
      <c r="K213" s="9">
        <v>941996.9</v>
      </c>
      <c r="L213" s="9">
        <v>853917.77</v>
      </c>
      <c r="M213" s="9">
        <v>774074.26</v>
      </c>
      <c r="N213" s="9">
        <v>701696.33</v>
      </c>
      <c r="O213" s="9">
        <v>636085.92000000004</v>
      </c>
    </row>
    <row r="214" spans="1:15" x14ac:dyDescent="0.3">
      <c r="A214" s="26" t="s">
        <v>90</v>
      </c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ht="11.4" customHeight="1" x14ac:dyDescent="0.3">
      <c r="A215" s="27" t="s">
        <v>91</v>
      </c>
      <c r="B215" s="27"/>
      <c r="C215" s="28" t="s">
        <v>60</v>
      </c>
      <c r="D215" s="2" t="s">
        <v>106</v>
      </c>
      <c r="E215" s="19">
        <v>72.406000000000006</v>
      </c>
      <c r="F215" s="19">
        <v>73.569999999999993</v>
      </c>
      <c r="G215" s="6">
        <v>74.099999999999994</v>
      </c>
      <c r="H215" s="6">
        <v>74.5</v>
      </c>
      <c r="I215" s="6">
        <v>73.5</v>
      </c>
      <c r="J215" s="6">
        <v>73.7</v>
      </c>
      <c r="K215" s="6">
        <v>73.7</v>
      </c>
      <c r="L215" s="6">
        <v>73.7</v>
      </c>
      <c r="M215" s="6">
        <v>73.5</v>
      </c>
      <c r="N215" s="6">
        <v>73.2</v>
      </c>
      <c r="O215" s="6">
        <v>72.900000000000006</v>
      </c>
    </row>
    <row r="216" spans="1:15" x14ac:dyDescent="0.3">
      <c r="A216" s="27"/>
      <c r="B216" s="27"/>
      <c r="C216" s="28"/>
      <c r="D216" s="2" t="s">
        <v>15</v>
      </c>
      <c r="E216" s="20"/>
      <c r="F216" s="20"/>
      <c r="G216" s="6">
        <v>74.55</v>
      </c>
      <c r="H216" s="6">
        <v>74.599999999999994</v>
      </c>
      <c r="I216" s="6">
        <v>74.674999999999997</v>
      </c>
      <c r="J216" s="6">
        <v>72.900000000000006</v>
      </c>
      <c r="K216" s="6">
        <v>73.3</v>
      </c>
      <c r="L216" s="6">
        <v>73.7</v>
      </c>
      <c r="M216" s="6">
        <v>74.099999999999994</v>
      </c>
      <c r="N216" s="6">
        <v>74.5</v>
      </c>
      <c r="O216" s="6">
        <v>75.5</v>
      </c>
    </row>
    <row r="217" spans="1:15" x14ac:dyDescent="0.3">
      <c r="A217" s="27"/>
      <c r="B217" s="27"/>
      <c r="C217" s="28"/>
      <c r="D217" s="2" t="s">
        <v>107</v>
      </c>
      <c r="E217" s="21"/>
      <c r="F217" s="21"/>
      <c r="G217" s="6">
        <v>74.599999999999994</v>
      </c>
      <c r="H217" s="6">
        <v>75.3</v>
      </c>
      <c r="I217" s="6">
        <v>75.375</v>
      </c>
      <c r="J217" s="6">
        <v>77.099999999999994</v>
      </c>
      <c r="K217" s="6">
        <v>77.900000000000006</v>
      </c>
      <c r="L217" s="6">
        <v>78.8</v>
      </c>
      <c r="M217" s="6">
        <v>79.7</v>
      </c>
      <c r="N217" s="6">
        <v>80.599999999999994</v>
      </c>
      <c r="O217" s="6">
        <v>81.5</v>
      </c>
    </row>
    <row r="218" spans="1:15" x14ac:dyDescent="0.3">
      <c r="A218" s="27" t="s">
        <v>92</v>
      </c>
      <c r="B218" s="27"/>
      <c r="C218" s="28" t="s">
        <v>93</v>
      </c>
      <c r="D218" s="2" t="s">
        <v>106</v>
      </c>
      <c r="E218" s="19">
        <v>2.2000000000000002</v>
      </c>
      <c r="F218" s="19">
        <v>2.2999999999999998</v>
      </c>
      <c r="G218" s="6">
        <v>2</v>
      </c>
      <c r="H218" s="6">
        <v>1.9</v>
      </c>
      <c r="I218" s="6">
        <v>1.7</v>
      </c>
      <c r="J218" s="8">
        <f>I218*98%</f>
        <v>1.6659999999999999</v>
      </c>
      <c r="K218" s="8">
        <f t="shared" ref="K218:O219" si="143">J218*106%</f>
        <v>1.76596</v>
      </c>
      <c r="L218" s="8">
        <f t="shared" si="143"/>
        <v>1.8719176</v>
      </c>
      <c r="M218" s="8">
        <f t="shared" si="143"/>
        <v>1.9842326560000001</v>
      </c>
      <c r="N218" s="8">
        <f t="shared" si="143"/>
        <v>2.1032866153600001</v>
      </c>
      <c r="O218" s="8">
        <f t="shared" si="143"/>
        <v>2.2294838122816003</v>
      </c>
    </row>
    <row r="219" spans="1:15" x14ac:dyDescent="0.3">
      <c r="A219" s="27"/>
      <c r="B219" s="27"/>
      <c r="C219" s="28"/>
      <c r="D219" s="2" t="s">
        <v>15</v>
      </c>
      <c r="E219" s="20"/>
      <c r="F219" s="20"/>
      <c r="G219" s="6">
        <v>2.1</v>
      </c>
      <c r="H219" s="6">
        <v>2</v>
      </c>
      <c r="I219" s="6">
        <v>1.9</v>
      </c>
      <c r="J219" s="8">
        <f>I219*106%</f>
        <v>2.0139999999999998</v>
      </c>
      <c r="K219" s="8">
        <f t="shared" si="143"/>
        <v>2.1348400000000001</v>
      </c>
      <c r="L219" s="8">
        <f t="shared" si="143"/>
        <v>2.2629304000000001</v>
      </c>
      <c r="M219" s="8">
        <f t="shared" si="143"/>
        <v>2.3987062240000001</v>
      </c>
      <c r="N219" s="8">
        <f t="shared" si="143"/>
        <v>2.5426285974400002</v>
      </c>
      <c r="O219" s="8">
        <f t="shared" si="143"/>
        <v>2.6951863132864005</v>
      </c>
    </row>
    <row r="220" spans="1:15" x14ac:dyDescent="0.3">
      <c r="A220" s="27"/>
      <c r="B220" s="27"/>
      <c r="C220" s="28"/>
      <c r="D220" s="2" t="s">
        <v>107</v>
      </c>
      <c r="E220" s="21"/>
      <c r="F220" s="21"/>
      <c r="G220" s="6">
        <v>2.5</v>
      </c>
      <c r="H220" s="6">
        <v>2.6</v>
      </c>
      <c r="I220" s="6">
        <v>2.7</v>
      </c>
      <c r="J220" s="6">
        <v>3.2</v>
      </c>
      <c r="K220" s="6">
        <v>3.4</v>
      </c>
      <c r="L220" s="6">
        <v>3.6</v>
      </c>
      <c r="M220" s="6">
        <v>3.9</v>
      </c>
      <c r="N220" s="6">
        <v>4.0999999999999996</v>
      </c>
      <c r="O220" s="6">
        <v>4.4000000000000004</v>
      </c>
    </row>
    <row r="221" spans="1:15" x14ac:dyDescent="0.3">
      <c r="A221" s="26" t="s">
        <v>94</v>
      </c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ht="11.4" customHeight="1" x14ac:dyDescent="0.3">
      <c r="A222" s="27" t="s">
        <v>95</v>
      </c>
      <c r="B222" s="27"/>
      <c r="C222" s="28" t="s">
        <v>93</v>
      </c>
      <c r="D222" s="2" t="s">
        <v>106</v>
      </c>
      <c r="E222" s="19">
        <v>436</v>
      </c>
      <c r="F222" s="19">
        <v>449</v>
      </c>
      <c r="G222" s="6">
        <v>449</v>
      </c>
      <c r="H222" s="6">
        <v>449</v>
      </c>
      <c r="I222" s="6">
        <v>449</v>
      </c>
      <c r="J222" s="17">
        <v>436</v>
      </c>
      <c r="K222" s="17">
        <v>436</v>
      </c>
      <c r="L222" s="17">
        <v>436</v>
      </c>
      <c r="M222" s="17">
        <v>436</v>
      </c>
      <c r="N222" s="17">
        <v>436</v>
      </c>
      <c r="O222" s="17">
        <v>436</v>
      </c>
    </row>
    <row r="223" spans="1:15" x14ac:dyDescent="0.3">
      <c r="A223" s="27"/>
      <c r="B223" s="27"/>
      <c r="C223" s="28"/>
      <c r="D223" s="2" t="s">
        <v>15</v>
      </c>
      <c r="E223" s="20"/>
      <c r="F223" s="20"/>
      <c r="G223" s="6">
        <v>449</v>
      </c>
      <c r="H223" s="6">
        <v>449</v>
      </c>
      <c r="I223" s="6">
        <v>449</v>
      </c>
      <c r="J223" s="17">
        <v>436</v>
      </c>
      <c r="K223" s="17">
        <v>436</v>
      </c>
      <c r="L223" s="17">
        <v>436</v>
      </c>
      <c r="M223" s="17">
        <v>436</v>
      </c>
      <c r="N223" s="17">
        <v>436</v>
      </c>
      <c r="O223" s="17">
        <v>436</v>
      </c>
    </row>
    <row r="224" spans="1:15" x14ac:dyDescent="0.3">
      <c r="A224" s="27"/>
      <c r="B224" s="27"/>
      <c r="C224" s="28"/>
      <c r="D224" s="2" t="s">
        <v>107</v>
      </c>
      <c r="E224" s="21"/>
      <c r="F224" s="21"/>
      <c r="G224" s="6">
        <v>449</v>
      </c>
      <c r="H224" s="6">
        <v>449</v>
      </c>
      <c r="I224" s="6">
        <v>449</v>
      </c>
      <c r="J224" s="17">
        <v>436</v>
      </c>
      <c r="K224" s="17">
        <v>436</v>
      </c>
      <c r="L224" s="17">
        <v>436</v>
      </c>
      <c r="M224" s="17">
        <v>436</v>
      </c>
      <c r="N224" s="17">
        <v>436</v>
      </c>
      <c r="O224" s="17">
        <v>436</v>
      </c>
    </row>
    <row r="225" spans="1:15" x14ac:dyDescent="0.3">
      <c r="A225" s="27" t="s">
        <v>96</v>
      </c>
      <c r="B225" s="27"/>
      <c r="C225" s="28" t="s">
        <v>93</v>
      </c>
      <c r="D225" s="2" t="s">
        <v>106</v>
      </c>
      <c r="E225" s="19">
        <v>282</v>
      </c>
      <c r="F225" s="19">
        <v>282</v>
      </c>
      <c r="G225" s="6">
        <v>282</v>
      </c>
      <c r="H225" s="6">
        <v>282</v>
      </c>
      <c r="I225" s="6">
        <v>282</v>
      </c>
      <c r="J225" s="6">
        <v>282</v>
      </c>
      <c r="K225" s="6">
        <v>282</v>
      </c>
      <c r="L225" s="6">
        <v>282</v>
      </c>
      <c r="M225" s="6">
        <v>282</v>
      </c>
      <c r="N225" s="6">
        <v>282</v>
      </c>
      <c r="O225" s="6">
        <v>282</v>
      </c>
    </row>
    <row r="226" spans="1:15" x14ac:dyDescent="0.3">
      <c r="A226" s="27"/>
      <c r="B226" s="27"/>
      <c r="C226" s="28"/>
      <c r="D226" s="2" t="s">
        <v>15</v>
      </c>
      <c r="E226" s="20"/>
      <c r="F226" s="20"/>
      <c r="G226" s="6">
        <v>282</v>
      </c>
      <c r="H226" s="6">
        <v>282</v>
      </c>
      <c r="I226" s="6">
        <v>282</v>
      </c>
      <c r="J226" s="6">
        <v>282</v>
      </c>
      <c r="K226" s="6">
        <v>282</v>
      </c>
      <c r="L226" s="6">
        <v>282</v>
      </c>
      <c r="M226" s="6">
        <v>282</v>
      </c>
      <c r="N226" s="6">
        <v>282</v>
      </c>
      <c r="O226" s="6">
        <v>282</v>
      </c>
    </row>
    <row r="227" spans="1:15" x14ac:dyDescent="0.3">
      <c r="A227" s="27"/>
      <c r="B227" s="27"/>
      <c r="C227" s="28"/>
      <c r="D227" s="2" t="s">
        <v>107</v>
      </c>
      <c r="E227" s="21"/>
      <c r="F227" s="21"/>
      <c r="G227" s="6">
        <v>282</v>
      </c>
      <c r="H227" s="6">
        <v>282</v>
      </c>
      <c r="I227" s="6">
        <v>282</v>
      </c>
      <c r="J227" s="6">
        <v>282</v>
      </c>
      <c r="K227" s="6">
        <v>282</v>
      </c>
      <c r="L227" s="6">
        <v>282</v>
      </c>
      <c r="M227" s="6">
        <v>282</v>
      </c>
      <c r="N227" s="6">
        <v>282</v>
      </c>
      <c r="O227" s="6">
        <v>282</v>
      </c>
    </row>
    <row r="228" spans="1:15" x14ac:dyDescent="0.3">
      <c r="A228" s="27" t="s">
        <v>97</v>
      </c>
      <c r="B228" s="27"/>
      <c r="C228" s="28" t="s">
        <v>98</v>
      </c>
      <c r="D228" s="2" t="s">
        <v>106</v>
      </c>
      <c r="E228" s="19">
        <v>251082.6</v>
      </c>
      <c r="F228" s="19">
        <v>268016</v>
      </c>
      <c r="G228" s="12">
        <v>259078.2</v>
      </c>
      <c r="H228" s="12">
        <v>259078.2</v>
      </c>
      <c r="I228" s="12">
        <v>259078.2</v>
      </c>
      <c r="J228" s="18">
        <v>259078.2</v>
      </c>
      <c r="K228" s="18">
        <v>259078.2</v>
      </c>
      <c r="L228" s="18">
        <v>259078.2</v>
      </c>
      <c r="M228" s="18">
        <v>259078.2</v>
      </c>
      <c r="N228" s="18">
        <v>259078.2</v>
      </c>
      <c r="O228" s="18">
        <v>259078.2</v>
      </c>
    </row>
    <row r="229" spans="1:15" x14ac:dyDescent="0.3">
      <c r="A229" s="27"/>
      <c r="B229" s="27"/>
      <c r="C229" s="28"/>
      <c r="D229" s="2" t="s">
        <v>15</v>
      </c>
      <c r="E229" s="20"/>
      <c r="F229" s="20"/>
      <c r="G229" s="6">
        <v>271159</v>
      </c>
      <c r="H229" s="6">
        <v>271159</v>
      </c>
      <c r="I229" s="6">
        <v>271159</v>
      </c>
      <c r="J229" s="6">
        <v>302188.79999999999</v>
      </c>
      <c r="K229" s="6">
        <v>326363.90000000002</v>
      </c>
      <c r="L229" s="6">
        <v>352473</v>
      </c>
      <c r="M229" s="6">
        <v>380670.9</v>
      </c>
      <c r="N229" s="6">
        <v>411124.5</v>
      </c>
      <c r="O229" s="6">
        <v>444014.5</v>
      </c>
    </row>
    <row r="230" spans="1:15" x14ac:dyDescent="0.3">
      <c r="A230" s="27"/>
      <c r="B230" s="27"/>
      <c r="C230" s="28"/>
      <c r="D230" s="2" t="s">
        <v>107</v>
      </c>
      <c r="E230" s="21"/>
      <c r="F230" s="21"/>
      <c r="G230" s="6">
        <v>271159</v>
      </c>
      <c r="H230" s="6">
        <v>271159</v>
      </c>
      <c r="I230" s="6">
        <v>271159</v>
      </c>
      <c r="J230" s="6">
        <v>324987.7</v>
      </c>
      <c r="K230" s="6">
        <v>363986.2</v>
      </c>
      <c r="L230" s="6">
        <v>407664.6</v>
      </c>
      <c r="M230" s="6">
        <v>456584.3</v>
      </c>
      <c r="N230" s="6">
        <v>511374.4</v>
      </c>
      <c r="O230" s="6">
        <v>572739.4</v>
      </c>
    </row>
  </sheetData>
  <mergeCells count="298">
    <mergeCell ref="E7:E9"/>
    <mergeCell ref="E10:E12"/>
    <mergeCell ref="E26:E28"/>
    <mergeCell ref="E29:E31"/>
    <mergeCell ref="A201:B203"/>
    <mergeCell ref="C201:C203"/>
    <mergeCell ref="E201:E203"/>
    <mergeCell ref="F201:F203"/>
    <mergeCell ref="A33:B35"/>
    <mergeCell ref="C33:C35"/>
    <mergeCell ref="A36:B38"/>
    <mergeCell ref="C36:C38"/>
    <mergeCell ref="A39:B41"/>
    <mergeCell ref="C39:C41"/>
    <mergeCell ref="A4:B4"/>
    <mergeCell ref="A5:B5"/>
    <mergeCell ref="A6:O6"/>
    <mergeCell ref="A7:B9"/>
    <mergeCell ref="C7:C9"/>
    <mergeCell ref="F7:F9"/>
    <mergeCell ref="A26:B28"/>
    <mergeCell ref="C26:C28"/>
    <mergeCell ref="A29:B31"/>
    <mergeCell ref="C29:C31"/>
    <mergeCell ref="A20:B22"/>
    <mergeCell ref="C20:C22"/>
    <mergeCell ref="A17:B19"/>
    <mergeCell ref="C17:C19"/>
    <mergeCell ref="A13:B13"/>
    <mergeCell ref="A14:B16"/>
    <mergeCell ref="C14:C16"/>
    <mergeCell ref="C23:C25"/>
    <mergeCell ref="A51:B51"/>
    <mergeCell ref="A52:B54"/>
    <mergeCell ref="C52:C54"/>
    <mergeCell ref="A42:B44"/>
    <mergeCell ref="C42:C44"/>
    <mergeCell ref="A45:B47"/>
    <mergeCell ref="C45:C47"/>
    <mergeCell ref="A48:B50"/>
    <mergeCell ref="C48:C50"/>
    <mergeCell ref="A67:B69"/>
    <mergeCell ref="C67:C69"/>
    <mergeCell ref="A61:B63"/>
    <mergeCell ref="C61:C63"/>
    <mergeCell ref="A64:B66"/>
    <mergeCell ref="C64:C66"/>
    <mergeCell ref="A58:B60"/>
    <mergeCell ref="C58:C60"/>
    <mergeCell ref="A55:B57"/>
    <mergeCell ref="C55:C57"/>
    <mergeCell ref="F84:F86"/>
    <mergeCell ref="F87:F89"/>
    <mergeCell ref="A70:B70"/>
    <mergeCell ref="A71:B73"/>
    <mergeCell ref="C71:C73"/>
    <mergeCell ref="A74:B76"/>
    <mergeCell ref="C74:C76"/>
    <mergeCell ref="A77:B79"/>
    <mergeCell ref="C77:C79"/>
    <mergeCell ref="A80:B80"/>
    <mergeCell ref="A81:B83"/>
    <mergeCell ref="C81:C83"/>
    <mergeCell ref="A84:B86"/>
    <mergeCell ref="C84:C86"/>
    <mergeCell ref="A87:B89"/>
    <mergeCell ref="C87:C89"/>
    <mergeCell ref="E81:E83"/>
    <mergeCell ref="E84:E86"/>
    <mergeCell ref="E87:E89"/>
    <mergeCell ref="A97:B99"/>
    <mergeCell ref="C97:C99"/>
    <mergeCell ref="A100:B100"/>
    <mergeCell ref="A101:B103"/>
    <mergeCell ref="C101:C103"/>
    <mergeCell ref="A90:B92"/>
    <mergeCell ref="C90:C92"/>
    <mergeCell ref="A93:O93"/>
    <mergeCell ref="A94:B96"/>
    <mergeCell ref="C94:C96"/>
    <mergeCell ref="F94:F96"/>
    <mergeCell ref="F90:F92"/>
    <mergeCell ref="E90:E92"/>
    <mergeCell ref="E94:E96"/>
    <mergeCell ref="C113:C115"/>
    <mergeCell ref="A116:B118"/>
    <mergeCell ref="C116:C118"/>
    <mergeCell ref="E122:E124"/>
    <mergeCell ref="E125:E127"/>
    <mergeCell ref="A104:B106"/>
    <mergeCell ref="C104:C106"/>
    <mergeCell ref="A107:B109"/>
    <mergeCell ref="C107:C109"/>
    <mergeCell ref="A110:B112"/>
    <mergeCell ref="C110:C112"/>
    <mergeCell ref="F149:F151"/>
    <mergeCell ref="C158:C160"/>
    <mergeCell ref="E152:E154"/>
    <mergeCell ref="E155:E157"/>
    <mergeCell ref="E158:E160"/>
    <mergeCell ref="E161:E163"/>
    <mergeCell ref="A132:B134"/>
    <mergeCell ref="C132:C134"/>
    <mergeCell ref="A129:B131"/>
    <mergeCell ref="C129:C131"/>
    <mergeCell ref="E129:E131"/>
    <mergeCell ref="E132:E134"/>
    <mergeCell ref="C181:C183"/>
    <mergeCell ref="A168:B168"/>
    <mergeCell ref="A169:B171"/>
    <mergeCell ref="C169:C171"/>
    <mergeCell ref="A172:B174"/>
    <mergeCell ref="C172:C174"/>
    <mergeCell ref="A167:O167"/>
    <mergeCell ref="E172:E174"/>
    <mergeCell ref="F169:F171"/>
    <mergeCell ref="F172:F174"/>
    <mergeCell ref="A175:B177"/>
    <mergeCell ref="C175:C177"/>
    <mergeCell ref="A178:B180"/>
    <mergeCell ref="C178:C180"/>
    <mergeCell ref="A181:B183"/>
    <mergeCell ref="E175:E177"/>
    <mergeCell ref="E178:E180"/>
    <mergeCell ref="E181:E183"/>
    <mergeCell ref="F175:F177"/>
    <mergeCell ref="F178:F180"/>
    <mergeCell ref="F181:F183"/>
    <mergeCell ref="C207:C209"/>
    <mergeCell ref="A210:O210"/>
    <mergeCell ref="A211:B213"/>
    <mergeCell ref="C211:C213"/>
    <mergeCell ref="E211:E213"/>
    <mergeCell ref="F211:F213"/>
    <mergeCell ref="A200:O200"/>
    <mergeCell ref="A197:B199"/>
    <mergeCell ref="C197:C199"/>
    <mergeCell ref="A204:B206"/>
    <mergeCell ref="C204:C206"/>
    <mergeCell ref="E197:E199"/>
    <mergeCell ref="E204:E206"/>
    <mergeCell ref="F204:F206"/>
    <mergeCell ref="E207:E209"/>
    <mergeCell ref="F207:F209"/>
    <mergeCell ref="A2:O2"/>
    <mergeCell ref="C10:C12"/>
    <mergeCell ref="A10:B12"/>
    <mergeCell ref="A23:B25"/>
    <mergeCell ref="A228:B230"/>
    <mergeCell ref="C228:C230"/>
    <mergeCell ref="A218:B220"/>
    <mergeCell ref="C218:C220"/>
    <mergeCell ref="A221:O221"/>
    <mergeCell ref="A222:B224"/>
    <mergeCell ref="C222:C224"/>
    <mergeCell ref="A225:B227"/>
    <mergeCell ref="C225:C227"/>
    <mergeCell ref="E218:E220"/>
    <mergeCell ref="E222:E224"/>
    <mergeCell ref="E225:E227"/>
    <mergeCell ref="A215:B217"/>
    <mergeCell ref="C215:C217"/>
    <mergeCell ref="A214:O214"/>
    <mergeCell ref="E215:E217"/>
    <mergeCell ref="E228:E230"/>
    <mergeCell ref="F222:F224"/>
    <mergeCell ref="F225:F227"/>
    <mergeCell ref="A207:B209"/>
    <mergeCell ref="A190:B192"/>
    <mergeCell ref="C190:C192"/>
    <mergeCell ref="A193:O193"/>
    <mergeCell ref="A194:B196"/>
    <mergeCell ref="C194:C196"/>
    <mergeCell ref="E194:E196"/>
    <mergeCell ref="A184:B186"/>
    <mergeCell ref="C184:C186"/>
    <mergeCell ref="A187:B189"/>
    <mergeCell ref="C187:C189"/>
    <mergeCell ref="E184:E186"/>
    <mergeCell ref="E187:E189"/>
    <mergeCell ref="E190:E192"/>
    <mergeCell ref="F184:F186"/>
    <mergeCell ref="F187:F189"/>
    <mergeCell ref="F190:F192"/>
    <mergeCell ref="E42:E44"/>
    <mergeCell ref="E45:E47"/>
    <mergeCell ref="E48:E50"/>
    <mergeCell ref="E52:E54"/>
    <mergeCell ref="E55:E57"/>
    <mergeCell ref="E58:E60"/>
    <mergeCell ref="F10:F12"/>
    <mergeCell ref="E14:E16"/>
    <mergeCell ref="F14:F16"/>
    <mergeCell ref="E17:E19"/>
    <mergeCell ref="E20:E22"/>
    <mergeCell ref="E23:E25"/>
    <mergeCell ref="F17:F19"/>
    <mergeCell ref="F20:F22"/>
    <mergeCell ref="F23:F25"/>
    <mergeCell ref="F26:F28"/>
    <mergeCell ref="F29:F31"/>
    <mergeCell ref="F58:F60"/>
    <mergeCell ref="A32:O32"/>
    <mergeCell ref="E36:E38"/>
    <mergeCell ref="E39:E41"/>
    <mergeCell ref="E33:E35"/>
    <mergeCell ref="F52:F54"/>
    <mergeCell ref="F55:F57"/>
    <mergeCell ref="A135:B137"/>
    <mergeCell ref="C135:C137"/>
    <mergeCell ref="E97:E99"/>
    <mergeCell ref="E61:E63"/>
    <mergeCell ref="E64:E66"/>
    <mergeCell ref="E67:E69"/>
    <mergeCell ref="E71:E73"/>
    <mergeCell ref="E74:E76"/>
    <mergeCell ref="E77:E79"/>
    <mergeCell ref="E116:E118"/>
    <mergeCell ref="E119:E121"/>
    <mergeCell ref="E101:E103"/>
    <mergeCell ref="E104:E106"/>
    <mergeCell ref="E107:E109"/>
    <mergeCell ref="E110:E112"/>
    <mergeCell ref="E113:E115"/>
    <mergeCell ref="A125:B127"/>
    <mergeCell ref="C125:C127"/>
    <mergeCell ref="A128:O128"/>
    <mergeCell ref="A119:B121"/>
    <mergeCell ref="C119:C121"/>
    <mergeCell ref="A122:B124"/>
    <mergeCell ref="C122:C124"/>
    <mergeCell ref="A113:B115"/>
    <mergeCell ref="A164:B166"/>
    <mergeCell ref="C164:C166"/>
    <mergeCell ref="A152:B154"/>
    <mergeCell ref="C152:C154"/>
    <mergeCell ref="A155:B157"/>
    <mergeCell ref="C155:C157"/>
    <mergeCell ref="A158:B160"/>
    <mergeCell ref="A161:B163"/>
    <mergeCell ref="C161:C163"/>
    <mergeCell ref="E142:E144"/>
    <mergeCell ref="E145:E147"/>
    <mergeCell ref="A138:O138"/>
    <mergeCell ref="A139:B141"/>
    <mergeCell ref="C139:C141"/>
    <mergeCell ref="A142:B144"/>
    <mergeCell ref="C142:C144"/>
    <mergeCell ref="A145:B147"/>
    <mergeCell ref="C145:C147"/>
    <mergeCell ref="F228:F230"/>
    <mergeCell ref="F215:F217"/>
    <mergeCell ref="F218:F220"/>
    <mergeCell ref="F194:F196"/>
    <mergeCell ref="F197:F199"/>
    <mergeCell ref="F129:F131"/>
    <mergeCell ref="F132:F134"/>
    <mergeCell ref="F135:F137"/>
    <mergeCell ref="F152:F154"/>
    <mergeCell ref="F155:F157"/>
    <mergeCell ref="F158:F160"/>
    <mergeCell ref="F161:F163"/>
    <mergeCell ref="F164:F166"/>
    <mergeCell ref="F139:F141"/>
    <mergeCell ref="F142:F144"/>
    <mergeCell ref="F145:F147"/>
    <mergeCell ref="A148:O148"/>
    <mergeCell ref="A149:B151"/>
    <mergeCell ref="C149:C151"/>
    <mergeCell ref="E149:E151"/>
    <mergeCell ref="E164:E166"/>
    <mergeCell ref="E169:E171"/>
    <mergeCell ref="E135:E137"/>
    <mergeCell ref="E139:E141"/>
    <mergeCell ref="F61:F63"/>
    <mergeCell ref="F64:F66"/>
    <mergeCell ref="F67:F69"/>
    <mergeCell ref="K1:O1"/>
    <mergeCell ref="F116:F118"/>
    <mergeCell ref="F119:F121"/>
    <mergeCell ref="F122:F124"/>
    <mergeCell ref="F125:F127"/>
    <mergeCell ref="F33:F35"/>
    <mergeCell ref="F36:F38"/>
    <mergeCell ref="F39:F41"/>
    <mergeCell ref="F42:F44"/>
    <mergeCell ref="F45:F47"/>
    <mergeCell ref="F48:F50"/>
    <mergeCell ref="F97:F99"/>
    <mergeCell ref="F101:F103"/>
    <mergeCell ref="F104:F106"/>
    <mergeCell ref="F107:F109"/>
    <mergeCell ref="F110:F112"/>
    <mergeCell ref="F113:F115"/>
    <mergeCell ref="F71:F73"/>
    <mergeCell ref="F74:F76"/>
    <mergeCell ref="F77:F79"/>
    <mergeCell ref="F81:F83"/>
  </mergeCells>
  <pageMargins left="0.70866141732283472" right="0.31496062992125984" top="0.35433070866141736" bottom="0.35433070866141736" header="0.31496062992125984" footer="0.31496062992125984"/>
  <pageSetup paperSize="9" scale="84" fitToWidth="8" fitToHeight="8" orientation="landscape" r:id="rId1"/>
  <rowBreaks count="6" manualBreakCount="6">
    <brk id="35" max="16383" man="1"/>
    <brk id="66" max="23" man="1"/>
    <brk id="99" max="16383" man="1"/>
    <brk id="131" max="16383" man="1"/>
    <brk id="166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Калашникова</dc:creator>
  <cp:lastModifiedBy>Галина Калашникова</cp:lastModifiedBy>
  <cp:lastPrinted>2016-12-23T04:38:43Z</cp:lastPrinted>
  <dcterms:created xsi:type="dcterms:W3CDTF">2016-11-16T02:05:53Z</dcterms:created>
  <dcterms:modified xsi:type="dcterms:W3CDTF">2016-12-23T08:24:50Z</dcterms:modified>
</cp:coreProperties>
</file>