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6" windowWidth="18552" windowHeight="11892" tabRatio="669" activeTab="0"/>
  </bookViews>
  <sheets>
    <sheet name="форма 2п (верно)_29.10.18" sheetId="1" r:id="rId1"/>
    <sheet name="форма 2п" sheetId="2" r:id="rId2"/>
    <sheet name="Б. вар.(дано)" sheetId="3" r:id="rId3"/>
    <sheet name="Дефляторы" sheetId="4" r:id="rId4"/>
    <sheet name="Индексы по ОКВЭД" sheetId="5" r:id="rId5"/>
    <sheet name="ИПЦ (базовый)" sheetId="6" r:id="rId6"/>
    <sheet name="табл соответствия" sheetId="7" r:id="rId7"/>
  </sheets>
  <externalReferences>
    <externalReference r:id="rId10"/>
    <externalReference r:id="rId11"/>
    <externalReference r:id="rId12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nm._FilterDatabase" localSheetId="6" hidden="1">'табл соответствия'!$A$2:$I$373</definedName>
    <definedName name="_xlnm.Print_Titles" localSheetId="2">'Б. вар.(дано)'!$A:$B,'Б. вар.(дано)'!$5:$6</definedName>
    <definedName name="_xlnm.Print_Titles" localSheetId="1">'форма 2п'!$6:$8</definedName>
    <definedName name="_xlnm.Print_Titles" localSheetId="0">'форма 2п (верно)_29.10.18'!$6:$8</definedName>
    <definedName name="_xlnm.Print_Area" localSheetId="2">'Б. вар.(дано)'!$A$1:$J$108</definedName>
    <definedName name="_xlnm.Print_Area" localSheetId="1">'форма 2п'!$A$2:$Z$243</definedName>
    <definedName name="_xlnm.Print_Area" localSheetId="0">'форма 2п (верно)_29.10.18'!$A$1:$O$131</definedName>
    <definedName name="ПОКАЗАТЕЛИ_ДОЛГОСР.ПРОГНОЗА" localSheetId="0">'[3]2002(v2)'!#REF!</definedName>
    <definedName name="ПОКАЗАТЕЛИ_ДОЛГОСР.ПРОГНОЗА">'[3]2002(v2)'!#REF!</definedName>
  </definedNames>
  <calcPr fullCalcOnLoad="1"/>
</workbook>
</file>

<file path=xl/comments1.xml><?xml version="1.0" encoding="utf-8"?>
<comments xmlns="http://schemas.openxmlformats.org/spreadsheetml/2006/main">
  <authors>
    <author>Галина Калашникова</author>
  </authors>
  <commentList>
    <comment ref="F88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рост за янв-март 2018 к янв-март 2017</t>
        </r>
      </text>
    </comment>
    <comment ref="D108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24,8 % от численности населения</t>
        </r>
      </text>
    </comment>
    <comment ref="E108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оценка насреднее за 2015 и 2016 годы - 24,6 %, статистика будет только в ноябре 2018
</t>
        </r>
      </text>
    </comment>
    <comment ref="F108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оценка насреднее за 2015 и 2016 годы - 24,6 %, статистика будет только в ноябре 2018
</t>
        </r>
      </text>
    </comment>
  </commentList>
</comments>
</file>

<file path=xl/comments2.xml><?xml version="1.0" encoding="utf-8"?>
<comments xmlns="http://schemas.openxmlformats.org/spreadsheetml/2006/main">
  <authors>
    <author>Галина Калашникова</author>
  </authors>
  <commentList>
    <comment ref="G242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итог 1 кв 2018</t>
        </r>
      </text>
    </comment>
    <comment ref="G238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янв-февр 2018 из СЭП</t>
        </r>
      </text>
    </comment>
    <comment ref="G189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СЭП 1 кв 2018</t>
        </r>
      </text>
    </comment>
    <comment ref="F227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оценка насреднее за 2015 и 2016 годы - 24,6 %, статистика будет только в ноябре 2018
</t>
        </r>
      </text>
    </comment>
    <comment ref="D227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24,3 % от численности населения</t>
        </r>
      </text>
    </comment>
    <comment ref="E227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24,8 % от численности населения</t>
        </r>
      </text>
    </comment>
    <comment ref="H227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оценка насреднее за 2015 и 2016 годы - 24,6 %, статистика будет только в ноябре 2018
</t>
        </r>
      </text>
    </comment>
    <comment ref="G192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моя оценка 1 кв 2018</t>
        </r>
      </text>
    </comment>
    <comment ref="G203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янв-март 2018</t>
        </r>
      </text>
    </comment>
    <comment ref="H204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рост за янв-март 2018 к янв-март 2017</t>
        </r>
      </text>
    </comment>
    <comment ref="G176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Инвестиции 1 кв 2018</t>
        </r>
      </text>
    </comment>
    <comment ref="G220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1 кв 2018 СЭП</t>
        </r>
      </text>
    </comment>
    <comment ref="G222" authorId="0">
      <text>
        <r>
          <rPr>
            <b/>
            <sz val="9"/>
            <rFont val="Tahoma"/>
            <family val="2"/>
          </rPr>
          <t>Галина Калашникова:</t>
        </r>
        <r>
          <rPr>
            <sz val="9"/>
            <rFont val="Tahoma"/>
            <family val="2"/>
          </rPr>
          <t xml:space="preserve">
1 кв 2018 СЭП</t>
        </r>
      </text>
    </comment>
  </commentList>
</comments>
</file>

<file path=xl/sharedStrings.xml><?xml version="1.0" encoding="utf-8"?>
<sst xmlns="http://schemas.openxmlformats.org/spreadsheetml/2006/main" count="4390" uniqueCount="2154">
  <si>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</si>
  <si>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</si>
  <si>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</si>
  <si>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</si>
  <si>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</si>
  <si>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</si>
  <si>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</si>
  <si>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</si>
  <si>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</si>
  <si>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</si>
  <si>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</si>
  <si>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</si>
  <si>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</si>
  <si>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</si>
  <si>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</si>
  <si>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</si>
  <si>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</si>
  <si>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</si>
  <si>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</si>
  <si>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</si>
  <si>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</si>
  <si>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Валовой сбор зерна (в весе после доработки)</t>
  </si>
  <si>
    <t>тыс. тонн</t>
  </si>
  <si>
    <t>Валовой сбор семян масличных культур – всего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</si>
  <si>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</si>
  <si>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</si>
  <si>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</si>
  <si>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</si>
  <si>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</si>
  <si>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</si>
  <si>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</si>
  <si>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</si>
  <si>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</si>
  <si>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</si>
  <si>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</si>
  <si>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</si>
  <si>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</si>
  <si>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</si>
  <si>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</si>
  <si>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</si>
  <si>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</si>
  <si>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тыс. дкл</t>
  </si>
  <si>
    <t>Водка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</si>
  <si>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</si>
  <si>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</si>
  <si>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</si>
  <si>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</si>
  <si>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</si>
  <si>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</si>
  <si>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</si>
  <si>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</si>
  <si>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</si>
  <si>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</si>
  <si>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</si>
  <si>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</si>
  <si>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</si>
  <si>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</si>
  <si>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</si>
  <si>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</si>
  <si>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</si>
  <si>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</si>
  <si>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</si>
  <si>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</si>
  <si>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</si>
  <si>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</si>
  <si>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</si>
  <si>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</si>
  <si>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</si>
  <si>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</si>
  <si>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</si>
  <si>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</si>
  <si>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</si>
  <si>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</si>
  <si>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</si>
  <si>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</si>
  <si>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</si>
  <si>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</si>
  <si>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</si>
  <si>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</si>
  <si>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</si>
  <si>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</si>
  <si>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</si>
  <si>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</si>
  <si>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</si>
  <si>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</si>
  <si>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</si>
  <si>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</si>
  <si>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</si>
  <si>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</si>
  <si>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</si>
  <si>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</si>
  <si>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</si>
  <si>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</si>
  <si>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</si>
  <si>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</si>
  <si>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</si>
  <si>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</si>
  <si>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</si>
  <si>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</si>
  <si>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</si>
  <si>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</si>
  <si>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</si>
  <si>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</si>
  <si>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</si>
  <si>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</si>
  <si>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</si>
  <si>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</si>
  <si>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</si>
  <si>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</si>
  <si>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</si>
  <si>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</si>
  <si>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</si>
  <si>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</si>
  <si>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</si>
  <si>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</si>
  <si>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</si>
  <si>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</si>
  <si>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</si>
  <si>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</si>
  <si>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</si>
  <si>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</si>
  <si>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</si>
  <si>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</si>
  <si>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</si>
  <si>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</si>
  <si>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</si>
  <si>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% к предыдущему году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</si>
  <si>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</si>
  <si>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</si>
  <si>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</si>
  <si>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</si>
  <si>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</si>
  <si>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</si>
  <si>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</si>
  <si>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</si>
  <si>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</si>
  <si>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</si>
  <si>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</si>
  <si>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</si>
  <si>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Индекс-дефлятор отрузки - 08 Добыча прочих полезных ископаемых</t>
  </si>
  <si>
    <t>Индекс производства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</si>
  <si>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</si>
  <si>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</si>
  <si>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</si>
  <si>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</si>
  <si>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</si>
  <si>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</si>
  <si>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</si>
  <si>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</si>
  <si>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</si>
  <si>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</si>
  <si>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Индекс-дефлятор отрузки - 13 Производство текстильных изделий</t>
  </si>
  <si>
    <t>Индекс производства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</si>
  <si>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</si>
  <si>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</si>
  <si>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</si>
  <si>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</si>
  <si>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Индекс-дефлятор отрузки - 15 Производство кожи и изделий из кожи</t>
  </si>
  <si>
    <t>Индекс производства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</si>
  <si>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</si>
  <si>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</si>
  <si>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</si>
  <si>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</si>
  <si>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</si>
  <si>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</si>
  <si>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</si>
  <si>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</si>
  <si>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</si>
  <si>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</si>
  <si>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Индекс-дефлятор отрузки - 19 Производство кокса и нефтепродуктов</t>
  </si>
  <si>
    <t>Индекс производства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</si>
  <si>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</si>
  <si>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</si>
  <si>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Индекс производства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</si>
  <si>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</si>
  <si>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</si>
  <si>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Индекс производства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</si>
  <si>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</si>
  <si>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</si>
  <si>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Индекс производства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</si>
  <si>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</si>
  <si>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</si>
  <si>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</si>
  <si>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</si>
  <si>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Индекс-дефлятор отрузки - 24 Производство металлургическое </t>
  </si>
  <si>
    <t xml:space="preserve">Индекс производства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</si>
  <si>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</si>
  <si>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</si>
  <si>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</si>
  <si>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</si>
  <si>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</si>
  <si>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Индекс производства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</si>
  <si>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</si>
  <si>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Индекс-дефлятор отрузки - 27 Производство электрического оборудования</t>
  </si>
  <si>
    <t>Индекс производства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</si>
  <si>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</si>
  <si>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</si>
  <si>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</si>
  <si>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</si>
  <si>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</si>
  <si>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Индекс производства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</si>
  <si>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</si>
  <si>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</si>
  <si>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</si>
  <si>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</si>
  <si>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</si>
  <si>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</si>
  <si>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</si>
  <si>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</si>
  <si>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</si>
  <si>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</si>
  <si>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</si>
  <si>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</si>
  <si>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</si>
  <si>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</si>
  <si>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</si>
  <si>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</si>
  <si>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</si>
  <si>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</si>
  <si>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</si>
  <si>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</si>
  <si>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</si>
  <si>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</si>
  <si>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</si>
  <si>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</si>
  <si>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</si>
  <si>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</si>
  <si>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</si>
  <si>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Индекс-дефлятор отрузки - 06 Добыча сырой нефти и природного газа</t>
  </si>
  <si>
    <t>Индекс производства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</si>
  <si>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</si>
  <si>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</si>
  <si>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Индекс производства - 09 Предоставление услуг в области добычи полезных ископаемых</t>
  </si>
  <si>
    <t>Название группировки</t>
  </si>
  <si>
    <t>Код группировки</t>
  </si>
  <si>
    <t>Наименование раздела и кода</t>
  </si>
  <si>
    <t>Разделы</t>
  </si>
  <si>
    <t>Подразделы</t>
  </si>
  <si>
    <t>Всего по обследуемым видам экономической деятельности</t>
  </si>
  <si>
    <t>00</t>
  </si>
  <si>
    <t>Промышленное производство (промышленность)</t>
  </si>
  <si>
    <t>102.АГ</t>
  </si>
  <si>
    <t>Сельское хозяйство 01.1 + 01.2 + 01.3 + 01.4 +0 1.5</t>
  </si>
  <si>
    <t>01.02.АГ</t>
  </si>
  <si>
    <t>Растениеводство          01.1+01.2+01.3</t>
  </si>
  <si>
    <t>01.03.АГ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</si>
  <si>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</si>
  <si>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</si>
  <si>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</si>
  <si>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</si>
  <si>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РАЗДЕЛ A 01</t>
  </si>
  <si>
    <t>РАЗДЕЛ A</t>
  </si>
  <si>
    <t>Подраздел AA</t>
  </si>
  <si>
    <t>Подраздел AA 01</t>
  </si>
  <si>
    <t>Сельское хозяйство, охота и предоставление услуг в этих областях</t>
  </si>
  <si>
    <t>Выращивание однолетних культур</t>
  </si>
  <si>
    <t>01.1</t>
  </si>
  <si>
    <t>РАЗДЕЛ A 01.1</t>
  </si>
  <si>
    <t>Подраздел AA 01.1</t>
  </si>
  <si>
    <t>Растениеводство</t>
  </si>
  <si>
    <t>Выращивание многолетних культур</t>
  </si>
  <si>
    <t>01.2</t>
  </si>
  <si>
    <t>РАЗДЕЛ A 01.2</t>
  </si>
  <si>
    <t>01.13</t>
  </si>
  <si>
    <t>Подраздел AA 01.13</t>
  </si>
  <si>
    <t>Выращивание фруктов, орехов, культур для производства напитков и пряностей</t>
  </si>
  <si>
    <t>Выращивание рассады</t>
  </si>
  <si>
    <t>01.3</t>
  </si>
  <si>
    <t>РАЗДЕЛ A 01.3</t>
  </si>
  <si>
    <t>01.12.2</t>
  </si>
  <si>
    <t>Подраздел AA 01.12.2</t>
  </si>
  <si>
    <t>Декоративное садоводство и производство продукции питомников</t>
  </si>
  <si>
    <t>Животноводство</t>
  </si>
  <si>
    <t>01.4</t>
  </si>
  <si>
    <t>РАЗДЕЛ A 01.4</t>
  </si>
  <si>
    <t>Подраздел AA 01.2</t>
  </si>
  <si>
    <t>Смешанное сельское хозяйство</t>
  </si>
  <si>
    <t>01.5</t>
  </si>
  <si>
    <t>РАЗДЕЛ A 01.5</t>
  </si>
  <si>
    <t>Подраздел AA 01.3</t>
  </si>
  <si>
    <t>Растениеводство в сочетании с животноводством (смешанное сельское хозяйство)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</si>
  <si>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</si>
  <si>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</si>
  <si>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РАЗДЕЛ A 01.6</t>
  </si>
  <si>
    <t>Подраздел AA 01.4</t>
  </si>
  <si>
    <t>Предоставление услуг в области растениеводства, декоративного садоводства и животноводства, кроме ветеринарных услуг</t>
  </si>
  <si>
    <t>Охота, отлов и отстрел диких животных, включая предоставление услуг в этих областях</t>
  </si>
  <si>
    <t>01.7</t>
  </si>
  <si>
    <t>РАЗДЕЛ A 01.7</t>
  </si>
  <si>
    <t>Подраздел AA 01.5</t>
  </si>
  <si>
    <t>Охота и разведение диких животных, включая предоставление услуг в этих областях</t>
  </si>
  <si>
    <t>Лесоводство и лесозаготовки</t>
  </si>
  <si>
    <t>02</t>
  </si>
  <si>
    <t>РАЗДЕЛ A 02</t>
  </si>
  <si>
    <t>Подраздел AA 02</t>
  </si>
  <si>
    <t>Лесное хозяйство, лесозаготовки и предоставление услуг в этих областях</t>
  </si>
  <si>
    <t>Лесоводство и прочая лесохозяйственная деятельность</t>
  </si>
  <si>
    <t>02.1</t>
  </si>
  <si>
    <t>РАЗДЕЛ A 02.1</t>
  </si>
  <si>
    <t>02.0</t>
  </si>
  <si>
    <t>Подраздел AA 02.0</t>
  </si>
  <si>
    <t>Лесное хозяйство и предоставление услуг в этой области</t>
  </si>
  <si>
    <t>Лесозаготовки</t>
  </si>
  <si>
    <t>02.2</t>
  </si>
  <si>
    <t>РАЗДЕЛ A 02.2</t>
  </si>
  <si>
    <t>02.01.1</t>
  </si>
  <si>
    <t>Подраздел AA 02.01.1</t>
  </si>
  <si>
    <t>Сбор и заготовка пищевых лесных ресурсов, недревесных лесных ресурсов и лекарственных растений</t>
  </si>
  <si>
    <t>02.3</t>
  </si>
  <si>
    <t>РАЗДЕЛ A 02.3</t>
  </si>
  <si>
    <t>Предоставление услуг в области лесоводства и лесозаготовок</t>
  </si>
  <si>
    <t>02.4</t>
  </si>
  <si>
    <t>РАЗДЕЛ A 02.4</t>
  </si>
  <si>
    <t>02.02</t>
  </si>
  <si>
    <t>Подраздел AA 02.02</t>
  </si>
  <si>
    <t>Рыболовство и рыбоводство</t>
  </si>
  <si>
    <t>03</t>
  </si>
  <si>
    <t>РАЗДЕЛ A 03</t>
  </si>
  <si>
    <t>РАЗДЕЛ B</t>
  </si>
  <si>
    <t>Подраздел BA</t>
  </si>
  <si>
    <t>05</t>
  </si>
  <si>
    <t>Подраздел BA 05</t>
  </si>
  <si>
    <t>Рыболовство, рыбоводство и предоставление услуг в этих областях</t>
  </si>
  <si>
    <t>Рыболовство</t>
  </si>
  <si>
    <t>03.1</t>
  </si>
  <si>
    <t>РАЗДЕЛ A 03.1</t>
  </si>
  <si>
    <t>05.01</t>
  </si>
  <si>
    <t>Подраздел BA 05.01</t>
  </si>
  <si>
    <t>Рыбоводство</t>
  </si>
  <si>
    <t>03.2</t>
  </si>
  <si>
    <t>РАЗДЕЛ A 03.2</t>
  </si>
  <si>
    <t>05.02</t>
  </si>
  <si>
    <t>Подраздел BA 05.02</t>
  </si>
  <si>
    <t>ДОБЫЧА ПОЛЕЗНЫХ ИСКОПАЕМЫХ</t>
  </si>
  <si>
    <t>B</t>
  </si>
  <si>
    <t>Добыча угля</t>
  </si>
  <si>
    <t>РАЗДЕЛ B 05</t>
  </si>
  <si>
    <t>РАЗДЕЛ C</t>
  </si>
  <si>
    <t>Подраздел CA</t>
  </si>
  <si>
    <t>10</t>
  </si>
  <si>
    <t>Подраздел CA 10</t>
  </si>
  <si>
    <t>Добыча каменного угля,бурого угля и торфа</t>
  </si>
  <si>
    <t>Добыча и обогащение угля и антрацита</t>
  </si>
  <si>
    <t>05.1</t>
  </si>
  <si>
    <t>РАЗДЕЛ B 05.1</t>
  </si>
  <si>
    <t>10.1</t>
  </si>
  <si>
    <t>Подраздел CA 10.1</t>
  </si>
  <si>
    <t>Добыча, обогащение и агломерация каменного угля</t>
  </si>
  <si>
    <t>Добыча и обогащение бурого угля (лигнита)</t>
  </si>
  <si>
    <t>05.2</t>
  </si>
  <si>
    <t>РАЗДЕЛ B 05.2</t>
  </si>
  <si>
    <t>10.2</t>
  </si>
  <si>
    <t>Подраздел CA 10.2</t>
  </si>
  <si>
    <t>Добыча, обогащение и агломерация бурого угля</t>
  </si>
  <si>
    <t>Добыча сырой нефти и природного газа</t>
  </si>
  <si>
    <t>06</t>
  </si>
  <si>
    <t>РАЗДЕЛ B 06</t>
  </si>
  <si>
    <t>11</t>
  </si>
  <si>
    <t>Подраздел CA 11</t>
  </si>
  <si>
    <t>Добыча сырой нефти и природного газа; предоставление услуг в этих областях</t>
  </si>
  <si>
    <t>Добыча сырой нефти и нефтяного (попутного) газа</t>
  </si>
  <si>
    <t>06.1</t>
  </si>
  <si>
    <t>РАЗДЕЛ B 06.1</t>
  </si>
  <si>
    <t>11.1</t>
  </si>
  <si>
    <t>Подраздел CA 11.1</t>
  </si>
  <si>
    <t>Добыча природного газа и газового конденсата</t>
  </si>
  <si>
    <t>06.2</t>
  </si>
  <si>
    <t>РАЗДЕЛ B 06.2</t>
  </si>
  <si>
    <t>11.10.2</t>
  </si>
  <si>
    <t>Подраздел CA 11.10.2</t>
  </si>
  <si>
    <t>Добыча металлических руд</t>
  </si>
  <si>
    <t>07</t>
  </si>
  <si>
    <t>РАЗДЕЛ B 07</t>
  </si>
  <si>
    <t>Подраздел CB</t>
  </si>
  <si>
    <t>13</t>
  </si>
  <si>
    <t>Подраздел CB 13</t>
  </si>
  <si>
    <t>Добыча и обогащение железных руд</t>
  </si>
  <si>
    <t>07.1</t>
  </si>
  <si>
    <t>РАЗДЕЛ B 07.1</t>
  </si>
  <si>
    <t>13.1</t>
  </si>
  <si>
    <t>Подраздел CB 13.1</t>
  </si>
  <si>
    <t>Добыча руд цветных металлов</t>
  </si>
  <si>
    <t>07.2</t>
  </si>
  <si>
    <t>РАЗДЕЛ B 07.2</t>
  </si>
  <si>
    <t>13.2</t>
  </si>
  <si>
    <t>Подраздел CB 13.2</t>
  </si>
  <si>
    <t>Добыча и обогащение руд цветных металлов, кроме урановой и ториевой руд</t>
  </si>
  <si>
    <t>Добыча прочих полезных ископаемых</t>
  </si>
  <si>
    <t>08</t>
  </si>
  <si>
    <t>РАЗДЕЛ B 08</t>
  </si>
  <si>
    <t>14</t>
  </si>
  <si>
    <t>Подраздел CB 14</t>
  </si>
  <si>
    <t>Добыча камня, песка и глины</t>
  </si>
  <si>
    <t>08.1</t>
  </si>
  <si>
    <t>РАЗДЕЛ B 08.1</t>
  </si>
  <si>
    <t>14.2</t>
  </si>
  <si>
    <t>Подраздел CB 14.2</t>
  </si>
  <si>
    <t>Добыча гравия, песка и глины</t>
  </si>
  <si>
    <t>Добыча полезных ископаемых, не включенных в другие группировки</t>
  </si>
  <si>
    <t>08.9</t>
  </si>
  <si>
    <t>РАЗДЕЛ B 08.9</t>
  </si>
  <si>
    <t>14.5</t>
  </si>
  <si>
    <t>Подраздел CB 14.5</t>
  </si>
  <si>
    <t>Добыча прочих полезных ископаемых, не включенных в другие группировки</t>
  </si>
  <si>
    <t>Предоставление услуг в области добычи полезных ископаемых</t>
  </si>
  <si>
    <t>09</t>
  </si>
  <si>
    <t>РАЗДЕЛ B 09</t>
  </si>
  <si>
    <t>Предоставление услуг в области добычи нефти и природного газа</t>
  </si>
  <si>
    <t>09.1</t>
  </si>
  <si>
    <t>РАЗДЕЛ B 09.1</t>
  </si>
  <si>
    <t>11.2</t>
  </si>
  <si>
    <t>Подраздел CA 11.2</t>
  </si>
  <si>
    <t>Предоставление услуг по добыче нефти и газа</t>
  </si>
  <si>
    <t>Предоставление услуг в других областях добычи полезных ископаемых</t>
  </si>
  <si>
    <t>09.9</t>
  </si>
  <si>
    <t>РАЗДЕЛ B 09.9</t>
  </si>
  <si>
    <t>ОБРАБАТЫВАЮЩИЕ ПРОИЗВОДСТВА</t>
  </si>
  <si>
    <t>C</t>
  </si>
  <si>
    <t>Производство пищевых продуктов</t>
  </si>
  <si>
    <t>РАЗДЕЛ C 10</t>
  </si>
  <si>
    <t>РАЗДЕЛ D</t>
  </si>
  <si>
    <t>Подраздел DA</t>
  </si>
  <si>
    <t>15</t>
  </si>
  <si>
    <t>Подраздел DA 15</t>
  </si>
  <si>
    <t>Производство пищевых продуктов, включая напитки</t>
  </si>
  <si>
    <t>Переработка и консервирование мяса и мясной пищевой продукции</t>
  </si>
  <si>
    <t>РАЗДЕЛ C 10.1</t>
  </si>
  <si>
    <t>15.1</t>
  </si>
  <si>
    <t>Подраздел DA 15.1</t>
  </si>
  <si>
    <t>Производство мяса и мясопродуктов</t>
  </si>
  <si>
    <t>Переработка и консервирование рыбы, ракообразных и моллюсков</t>
  </si>
  <si>
    <t>РАЗДЕЛ C 10.2</t>
  </si>
  <si>
    <t>15.2</t>
  </si>
  <si>
    <t>Подраздел DA 15.2</t>
  </si>
  <si>
    <t>Переработка и консервирование рыбо- и морепродуктов</t>
  </si>
  <si>
    <t>Переработка и консервирование фруктов и овощей</t>
  </si>
  <si>
    <t>10.3</t>
  </si>
  <si>
    <t>РАЗДЕЛ C 10.3</t>
  </si>
  <si>
    <t>15.3</t>
  </si>
  <si>
    <t>Подраздел DA 15.3</t>
  </si>
  <si>
    <t>Переработка и консервирование картофеля, фруктов и овощей</t>
  </si>
  <si>
    <t>Производство растительных и животных масел и жиров</t>
  </si>
  <si>
    <t>10.4</t>
  </si>
  <si>
    <t>РАЗДЕЛ C 10.4</t>
  </si>
  <si>
    <t>15.4</t>
  </si>
  <si>
    <t>Подраздел DA 15.4</t>
  </si>
  <si>
    <t>Производство молочной продукции</t>
  </si>
  <si>
    <t>10.5</t>
  </si>
  <si>
    <t>РАЗДЕЛ C 10.5</t>
  </si>
  <si>
    <t>15.5</t>
  </si>
  <si>
    <t>Подраздел DA 15.5</t>
  </si>
  <si>
    <t>Производство молочных продуктов</t>
  </si>
  <si>
    <t>Производство продуктов мукомольной и крупяной промышленности, крахмала и крахмалосодержащих продуктов</t>
  </si>
  <si>
    <t>10.6</t>
  </si>
  <si>
    <t>РАЗДЕЛ C 10.6</t>
  </si>
  <si>
    <t>15.6</t>
  </si>
  <si>
    <t>Подраздел DA 15.6</t>
  </si>
  <si>
    <t>Производство хлебобулочных и мучных кондитерских изделий</t>
  </si>
  <si>
    <t>10.7</t>
  </si>
  <si>
    <t>РАЗДЕЛ C 10.7</t>
  </si>
  <si>
    <t>Производство прочих пищевых продуктов</t>
  </si>
  <si>
    <t>10.8</t>
  </si>
  <si>
    <t>РАЗДЕЛ C 10.8</t>
  </si>
  <si>
    <t>15.8</t>
  </si>
  <si>
    <t>Подраздел DA 15.8</t>
  </si>
  <si>
    <t>Производство готовых кормов для животных</t>
  </si>
  <si>
    <t>10.9</t>
  </si>
  <si>
    <t>РАЗДЕЛ C 10.9</t>
  </si>
  <si>
    <t>15.7</t>
  </si>
  <si>
    <t>Подраздел DA 15.7</t>
  </si>
  <si>
    <t>Производство напитков</t>
  </si>
  <si>
    <t>РАЗДЕЛ C 11</t>
  </si>
  <si>
    <t>11.0</t>
  </si>
  <si>
    <t>РАЗДЕЛ C 11.0</t>
  </si>
  <si>
    <t>15.9</t>
  </si>
  <si>
    <t>Подраздел DA 15.9</t>
  </si>
  <si>
    <t>Производство табачных изделий</t>
  </si>
  <si>
    <t>12</t>
  </si>
  <si>
    <t>РАЗДЕЛ C 12</t>
  </si>
  <si>
    <t>16</t>
  </si>
  <si>
    <t>Подраздел DA 16</t>
  </si>
  <si>
    <t>12.0</t>
  </si>
  <si>
    <t>РАЗДЕЛ C 12.0</t>
  </si>
  <si>
    <t>16.0</t>
  </si>
  <si>
    <t>Подраздел DA 16.0</t>
  </si>
  <si>
    <t>Производство текстильных изделий</t>
  </si>
  <si>
    <t>РАЗДЕЛ C 13</t>
  </si>
  <si>
    <t>Подраздел DB</t>
  </si>
  <si>
    <t>17</t>
  </si>
  <si>
    <t>Подраздел DB 17</t>
  </si>
  <si>
    <t>Текстильное производство</t>
  </si>
  <si>
    <t>Подготовка и прядение текстильных волокон</t>
  </si>
  <si>
    <t>РАЗДЕЛ C 13.1</t>
  </si>
  <si>
    <t>17.1</t>
  </si>
  <si>
    <t>Подраздел DB 17.1</t>
  </si>
  <si>
    <t>Прядение текстильных волокон</t>
  </si>
  <si>
    <t>Производство текстильных тканей</t>
  </si>
  <si>
    <t>РАЗДЕЛ C 13.2</t>
  </si>
  <si>
    <t>17.2</t>
  </si>
  <si>
    <t>Подраздел DB 17.2</t>
  </si>
  <si>
    <t>Ткацкое производство</t>
  </si>
  <si>
    <t>Отделка тканей и текстильных изделий</t>
  </si>
  <si>
    <t>13.3</t>
  </si>
  <si>
    <t>РАЗДЕЛ C 13.3</t>
  </si>
  <si>
    <t>17.3</t>
  </si>
  <si>
    <t>Подраздел DB 17.3</t>
  </si>
  <si>
    <t>Производство прочих текстильных изделий</t>
  </si>
  <si>
    <t>13.9</t>
  </si>
  <si>
    <t>РАЗДЕЛ C 13.9</t>
  </si>
  <si>
    <t>17.6</t>
  </si>
  <si>
    <t>Подраздел DB 17.6</t>
  </si>
  <si>
    <t>Производство трикотажного полотна</t>
  </si>
  <si>
    <t>Производство одежды</t>
  </si>
  <si>
    <t>РАЗДЕЛ C 14</t>
  </si>
  <si>
    <t>18</t>
  </si>
  <si>
    <t>Подраздел DB 18</t>
  </si>
  <si>
    <t>Производство одежды; выделка и крашение меха</t>
  </si>
  <si>
    <t>Производство одежды, кроме одежды из меха</t>
  </si>
  <si>
    <t>14.1</t>
  </si>
  <si>
    <t>РАЗДЕЛ C 14.1</t>
  </si>
  <si>
    <t>Производство меховых изделий</t>
  </si>
  <si>
    <t>РАЗДЕЛ C 14.2</t>
  </si>
  <si>
    <t>18.3</t>
  </si>
  <si>
    <t>Подраздел DB 18.3</t>
  </si>
  <si>
    <t>Выделка и крашение меха; производство меховых изделий</t>
  </si>
  <si>
    <t>Производство вязаных и трикотажных изделий одежды</t>
  </si>
  <si>
    <t>14.3</t>
  </si>
  <si>
    <t>РАЗДЕЛ C 14.3</t>
  </si>
  <si>
    <t>17.7</t>
  </si>
  <si>
    <t>Подраздел DB 17.7</t>
  </si>
  <si>
    <t>Производство трикотажных изделий</t>
  </si>
  <si>
    <t>Производство кожи и изделий из кожи</t>
  </si>
  <si>
    <t>РАЗДЕЛ C 15</t>
  </si>
  <si>
    <t>Подраздел DC</t>
  </si>
  <si>
    <t>19</t>
  </si>
  <si>
    <t>Подраздел DC 19</t>
  </si>
  <si>
    <t>Производство кожи, изделий из кожи и производство обуви</t>
  </si>
  <si>
    <t>Дубление и отделка кожи, производство чемоданов, сумок, шорно-седельных изделий из кожи; выделка и крашение меха</t>
  </si>
  <si>
    <t>РАЗДЕЛ C 15.1</t>
  </si>
  <si>
    <t>19.2</t>
  </si>
  <si>
    <t>Подраздел DC 19.2</t>
  </si>
  <si>
    <t>Производство чемоданов,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</si>
  <si>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</si>
  <si>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РАЗДЕЛ C 15.2</t>
  </si>
  <si>
    <t>19.3</t>
  </si>
  <si>
    <t>Подраздел DC 19.3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</si>
  <si>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</si>
  <si>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РАЗДЕЛ C 16</t>
  </si>
  <si>
    <t>Подраздел DD</t>
  </si>
  <si>
    <t>20</t>
  </si>
  <si>
    <t>Подраздел DD 20</t>
  </si>
  <si>
    <t>Обработка древесины и производство изделий из дерева и пробки, кроме мебели</t>
  </si>
  <si>
    <t>Распиловка и строгание древесины</t>
  </si>
  <si>
    <t>16.1</t>
  </si>
  <si>
    <t>РАЗДЕЛ C 16.1</t>
  </si>
  <si>
    <t>20.1</t>
  </si>
  <si>
    <t>Подраздел DD 20.1</t>
  </si>
  <si>
    <t>Распиловка и строгание древесины; пропитка древесины</t>
  </si>
  <si>
    <t>Производство изделий из дерева, пробки, соломки и материалов для плетения</t>
  </si>
  <si>
    <t>16.2</t>
  </si>
  <si>
    <t>РАЗДЕЛ C 16.2</t>
  </si>
  <si>
    <t>20.2</t>
  </si>
  <si>
    <t>Подраздел DD 20.2</t>
  </si>
  <si>
    <t>Производство шпона, фанеры, плит, панелей</t>
  </si>
  <si>
    <t>Производство бумаги и бумажных изделий</t>
  </si>
  <si>
    <t>РАЗДЕЛ C 17</t>
  </si>
  <si>
    <t>Подраздел DE</t>
  </si>
  <si>
    <t>21</t>
  </si>
  <si>
    <t>Подраздел DE 21</t>
  </si>
  <si>
    <t>Производство целлюлозы, древесной массы, бумаги, картона и изделий из них</t>
  </si>
  <si>
    <t>Производство целлюлозы, древесной массы, бумаги и картона</t>
  </si>
  <si>
    <t>РАЗДЕЛ C 17.1</t>
  </si>
  <si>
    <t>21.1</t>
  </si>
  <si>
    <t>Подраздел DE 21.1</t>
  </si>
  <si>
    <t>Производство изделий из бумаги и картона</t>
  </si>
  <si>
    <t>РАЗДЕЛ C 17.2</t>
  </si>
  <si>
    <t>21.2</t>
  </si>
  <si>
    <t>Подраздел DE 21.2</t>
  </si>
  <si>
    <t>Деятельность полиграфическая и копирование носителей информации</t>
  </si>
  <si>
    <t>РАЗДЕЛ C 18</t>
  </si>
  <si>
    <t>22</t>
  </si>
  <si>
    <t>Подраздел DE 22</t>
  </si>
  <si>
    <t>Издательская и полиграфическая деятельность, тиражирование записанных носителей информации</t>
  </si>
  <si>
    <t>Деятельность полиграфическая и предоставление услуг в этой области</t>
  </si>
  <si>
    <t>18.1</t>
  </si>
  <si>
    <t>РАЗДЕЛ C 18.1</t>
  </si>
  <si>
    <t>22.2</t>
  </si>
  <si>
    <t>Подраздел DE 22.2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</si>
  <si>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</si>
  <si>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</si>
  <si>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>18.2</t>
  </si>
  <si>
    <t>РАЗДЕЛ C 18.2</t>
  </si>
  <si>
    <t>22.3</t>
  </si>
  <si>
    <t>Подраздел DE 22.3</t>
  </si>
  <si>
    <t>Производство кокса и нефтепродуктов</t>
  </si>
  <si>
    <t>РАЗДЕЛ C 19</t>
  </si>
  <si>
    <t>Подраздел DF</t>
  </si>
  <si>
    <t>23</t>
  </si>
  <si>
    <t>Подраздел DF 23</t>
  </si>
  <si>
    <t>Производство кокса, нефтепродуктов и ядерных материалов</t>
  </si>
  <si>
    <t>Производство кокса</t>
  </si>
  <si>
    <t>19.1</t>
  </si>
  <si>
    <t>РАЗДЕЛ C 19.1</t>
  </si>
  <si>
    <t>23.1</t>
  </si>
  <si>
    <t>Подраздел DF 23.1</t>
  </si>
  <si>
    <t>Производство нефтепродуктов</t>
  </si>
  <si>
    <t>РАЗДЕЛ C 19.2</t>
  </si>
  <si>
    <t>23.2</t>
  </si>
  <si>
    <t>Подраздел DF 23.2</t>
  </si>
  <si>
    <t>Агломерация угля, антрацита и бурого угля (лигнита) и производство термоуглей</t>
  </si>
  <si>
    <t>РАЗДЕЛ C 19.3</t>
  </si>
  <si>
    <t>Производство химических веществ и химических продуктов</t>
  </si>
  <si>
    <t>РАЗДЕЛ C 20</t>
  </si>
  <si>
    <t>Подраздел DG</t>
  </si>
  <si>
    <t>24</t>
  </si>
  <si>
    <t>Подраздел DG 24</t>
  </si>
  <si>
    <t>Химическое производство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</si>
  <si>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</si>
  <si>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РАЗДЕЛ C 20.1</t>
  </si>
  <si>
    <t>24.1</t>
  </si>
  <si>
    <t>Подраздел DG 24.1</t>
  </si>
  <si>
    <t>Производство основных химических веществ</t>
  </si>
  <si>
    <t>Производство пестицидов и прочих агрохимических продуктов</t>
  </si>
  <si>
    <t>РАЗДЕЛ C 20.2</t>
  </si>
  <si>
    <t>24.2</t>
  </si>
  <si>
    <t>Подраздел DG 24.2</t>
  </si>
  <si>
    <t>Производство химических средств защиты растений (пестицидов)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</si>
  <si>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</si>
  <si>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</si>
  <si>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РАЗДЕЛ C 20.3</t>
  </si>
  <si>
    <t>24.3</t>
  </si>
  <si>
    <t>Подраздел DG 24.3</t>
  </si>
  <si>
    <t>Производство красок и лаков</t>
  </si>
  <si>
    <t>Производство мыла и моющих, чистящих и полирующих средств; парфюмерных и косметических средств</t>
  </si>
  <si>
    <t>20.4</t>
  </si>
  <si>
    <t>РАЗДЕЛ C 20.4</t>
  </si>
  <si>
    <t>24.5</t>
  </si>
  <si>
    <t>Подраздел DG 24.5</t>
  </si>
  <si>
    <t>Производство мыла; моющих, чистящих и полирующих средств; парфюмерных и косметических средств</t>
  </si>
  <si>
    <t>Производство прочих химических продуктов</t>
  </si>
  <si>
    <t>20.5</t>
  </si>
  <si>
    <t>РАЗДЕЛ C 20.5</t>
  </si>
  <si>
    <t>24.6</t>
  </si>
  <si>
    <t>Подраздел DG 24.6</t>
  </si>
  <si>
    <t>Производство химических волокон</t>
  </si>
  <si>
    <t>20.6</t>
  </si>
  <si>
    <t>РАЗДЕЛ C 20.6</t>
  </si>
  <si>
    <t>24.7</t>
  </si>
  <si>
    <t>Подраздел DG 24.7</t>
  </si>
  <si>
    <t>Производство искусственных и синтетических волокон</t>
  </si>
  <si>
    <t>Производство лекарственных средств и материалов, применяемых в медицинских целях</t>
  </si>
  <si>
    <t>РАЗДЕЛ C 21</t>
  </si>
  <si>
    <t>Производство фармацевтических субстанций</t>
  </si>
  <si>
    <t>РАЗДЕЛ C 21.1</t>
  </si>
  <si>
    <t>24.4</t>
  </si>
  <si>
    <t>Подраздел DG 24.4</t>
  </si>
  <si>
    <t>Производство фармацевтической продукции</t>
  </si>
  <si>
    <t>Производство лекарственных препаратов и материалов, применяемых в медицинских целях</t>
  </si>
  <si>
    <t>РАЗДЕЛ C 21.2</t>
  </si>
  <si>
    <t>24.41</t>
  </si>
  <si>
    <t>Подраздел DG 24.41</t>
  </si>
  <si>
    <t>Производство основной фармацевтической продукции</t>
  </si>
  <si>
    <t>Производство резиновых и пластмассовых изделий</t>
  </si>
  <si>
    <t>РАЗДЕЛ C 22</t>
  </si>
  <si>
    <t>Подраздел DH</t>
  </si>
  <si>
    <t>25</t>
  </si>
  <si>
    <t>Подраздел DH 25</t>
  </si>
  <si>
    <t>Производство резиновых изделий</t>
  </si>
  <si>
    <t>22.1</t>
  </si>
  <si>
    <t>РАЗДЕЛ C 22.1</t>
  </si>
  <si>
    <t>25.1</t>
  </si>
  <si>
    <t>Подраздел DH 25.1</t>
  </si>
  <si>
    <t>Производство изделий из пластмасс</t>
  </si>
  <si>
    <t>РАЗДЕЛ C 22.2</t>
  </si>
  <si>
    <t>25.2</t>
  </si>
  <si>
    <t>Подраздел DH 25.2</t>
  </si>
  <si>
    <t>Производство пластмассовых изделий</t>
  </si>
  <si>
    <t>Производство прочей неметаллической минеральной продукции</t>
  </si>
  <si>
    <t>РАЗДЕЛ C 23</t>
  </si>
  <si>
    <t>Подраздел DI</t>
  </si>
  <si>
    <t>26</t>
  </si>
  <si>
    <t>Подраздел DI 26</t>
  </si>
  <si>
    <t>Производство прочих неметаллических минеральных продуктов</t>
  </si>
  <si>
    <t>Производство стекла и изделий из стекла</t>
  </si>
  <si>
    <t>РАЗДЕЛ C 23.1</t>
  </si>
  <si>
    <t>26.1</t>
  </si>
  <si>
    <t>Подраздел DI 26.1</t>
  </si>
  <si>
    <t>Производство огнеупорных изделий</t>
  </si>
  <si>
    <t>РАЗДЕЛ C 23.2</t>
  </si>
  <si>
    <t>26.26</t>
  </si>
  <si>
    <t>Подраздел DI 26.26</t>
  </si>
  <si>
    <t>Производство огнеупоров</t>
  </si>
  <si>
    <t>Производство строительных керамических материалов</t>
  </si>
  <si>
    <t>23.3</t>
  </si>
  <si>
    <t>РАЗДЕЛ C 23.3</t>
  </si>
  <si>
    <t>26.3</t>
  </si>
  <si>
    <t>Подраздел DI 26.3</t>
  </si>
  <si>
    <t>Производство керамических плиток и плит</t>
  </si>
  <si>
    <t>Производство прочих фарфоровых и керамических изделий</t>
  </si>
  <si>
    <t>23.4</t>
  </si>
  <si>
    <t>РАЗДЕЛ C 23.4</t>
  </si>
  <si>
    <t>26.2</t>
  </si>
  <si>
    <t>Подраздел DI 26.2</t>
  </si>
  <si>
    <t>Производство керамических изделий, кроме используемых в строительстве</t>
  </si>
  <si>
    <t>Производство цемента, извести и гипса</t>
  </si>
  <si>
    <t>23.5</t>
  </si>
  <si>
    <t>РАЗДЕЛ C 23.5</t>
  </si>
  <si>
    <t>26.5</t>
  </si>
  <si>
    <t>Подраздел DI 26.5</t>
  </si>
  <si>
    <t>Производство изделий из бетона, цемента и гипса</t>
  </si>
  <si>
    <t>23.6</t>
  </si>
  <si>
    <t>РАЗДЕЛ C 23.6</t>
  </si>
  <si>
    <t>26.6</t>
  </si>
  <si>
    <t>Подраздел DI 26.6</t>
  </si>
  <si>
    <t>Производство изделий из бетона, гипса и цемента</t>
  </si>
  <si>
    <t>Резка, обработка и отделка камня</t>
  </si>
  <si>
    <t>23.7</t>
  </si>
  <si>
    <t>РАЗДЕЛ C 23.7</t>
  </si>
  <si>
    <t>26.7</t>
  </si>
  <si>
    <t>Подраздел DI 26.7</t>
  </si>
  <si>
    <t>Резка, обработка и отделка декоративного и строительного камня</t>
  </si>
  <si>
    <t>Производство абразивных и неметаллических минеральных изделий, не включенных в другие группировки</t>
  </si>
  <si>
    <t>23.9</t>
  </si>
  <si>
    <t>РАЗДЕЛ C 23.9</t>
  </si>
  <si>
    <t>26.8</t>
  </si>
  <si>
    <t>Подраздел DI 26.8</t>
  </si>
  <si>
    <t>Производство металлургическое</t>
  </si>
  <si>
    <t>РАЗДЕЛ C 24</t>
  </si>
  <si>
    <t>Подраздел DJ</t>
  </si>
  <si>
    <t>27</t>
  </si>
  <si>
    <t>Подраздел DJ 27</t>
  </si>
  <si>
    <t>Металлургическое производство</t>
  </si>
  <si>
    <t>Производство чугуна, стали и ферросплавов</t>
  </si>
  <si>
    <t>РАЗДЕЛ C 24.1</t>
  </si>
  <si>
    <t>27.1</t>
  </si>
  <si>
    <t>Подраздел DJ 27.1</t>
  </si>
  <si>
    <t>Производство стальных труб, полых профилей и фитингов</t>
  </si>
  <si>
    <t>РАЗДЕЛ C 24.2</t>
  </si>
  <si>
    <t>Производство прочих стальных изделий первичной обработкой</t>
  </si>
  <si>
    <t>РАЗДЕЛ C 24.3</t>
  </si>
  <si>
    <t>27.3</t>
  </si>
  <si>
    <t>Подраздел DJ 27.3</t>
  </si>
  <si>
    <t>Прочая первичная обработка чугуна и стали</t>
  </si>
  <si>
    <t>Производство основных драгоценных металлов и прочих цветных металлов, производство ядерного топлива</t>
  </si>
  <si>
    <t>РАЗДЕЛ C 24.4</t>
  </si>
  <si>
    <t>27.4</t>
  </si>
  <si>
    <t>Подраздел DJ 27.4</t>
  </si>
  <si>
    <t>Производство цветных металлов</t>
  </si>
  <si>
    <t>Литье металлов</t>
  </si>
  <si>
    <t>РАЗДЕЛ C 24.5</t>
  </si>
  <si>
    <t>27.5</t>
  </si>
  <si>
    <t>Подраздел DJ 27.5</t>
  </si>
  <si>
    <t>Производство отливок</t>
  </si>
  <si>
    <t>Производство готовых металлических изделий, кроме машин и оборудования</t>
  </si>
  <si>
    <t>РАЗДЕЛ C 25</t>
  </si>
  <si>
    <t>28</t>
  </si>
  <si>
    <t>Подраздел DJ 28</t>
  </si>
  <si>
    <t>Производство готовых металлических изделий</t>
  </si>
  <si>
    <t>Производство строительных металлических конструкций и изделий</t>
  </si>
  <si>
    <t>РАЗДЕЛ C 25.1</t>
  </si>
  <si>
    <t>28.1</t>
  </si>
  <si>
    <t>Подраздел DJ 28.1</t>
  </si>
  <si>
    <t>Производство металлических цистерн, резервуаров и прочих емкостей</t>
  </si>
  <si>
    <t>РАЗДЕЛ C 25.2</t>
  </si>
  <si>
    <t>28.2</t>
  </si>
  <si>
    <t>Подраздел DJ 28.2</t>
  </si>
  <si>
    <t>Производство металлических резервуаров, радиаторов и котлов центрального отопления</t>
  </si>
  <si>
    <t>Производство паровых котлов, кроме котлов центрального отопления</t>
  </si>
  <si>
    <t>25.3</t>
  </si>
  <si>
    <t>РАЗДЕЛ C 25.3</t>
  </si>
  <si>
    <t>28.3</t>
  </si>
  <si>
    <t>Подраздел DJ 28.3</t>
  </si>
  <si>
    <t>Производство паровых котлов, кроме котлов центрального отопления; производство ядерных реакторов</t>
  </si>
  <si>
    <t>Ковка, прессование, штамповка и профилирование; изготовление изделий методом порошковой металлургии</t>
  </si>
  <si>
    <t>25.5</t>
  </si>
  <si>
    <t>РАЗДЕЛ C 25.5</t>
  </si>
  <si>
    <t>28.4</t>
  </si>
  <si>
    <t>Подраздел DJ 28.4</t>
  </si>
  <si>
    <t>Обработка металлов и нанесение покрытий на металлы; механическая обработка металлов</t>
  </si>
  <si>
    <t>25.6</t>
  </si>
  <si>
    <t>РАЗДЕЛ C 25.6</t>
  </si>
  <si>
    <t>28.5</t>
  </si>
  <si>
    <t>Подраздел DJ 28.5</t>
  </si>
  <si>
    <t>Обработка   металлов  и   нанесение покрытий на металлы;      обработка металлических    изделий    с   использованием    основных технологических процессов машиностроения</t>
  </si>
  <si>
    <t>Производство ножевых изделий и столовых приборов, инструментов и универсальных скобяных изделий</t>
  </si>
  <si>
    <t>25.7</t>
  </si>
  <si>
    <t>РАЗДЕЛ C 25.7</t>
  </si>
  <si>
    <t>28.6</t>
  </si>
  <si>
    <t>Подраздел DJ 28.6</t>
  </si>
  <si>
    <t>Производство ножевых изделий, столовых приборов, инструментов, замочных и скобяных изделий</t>
  </si>
  <si>
    <t>Производство готовых металлических изделий, не включенных в другие группировки</t>
  </si>
  <si>
    <t>25.04.АГ</t>
  </si>
  <si>
    <t>Производство компьютеров, электронных и оптических изделий</t>
  </si>
  <si>
    <t>РАЗДЕЛ C 26</t>
  </si>
  <si>
    <t>Подраздел DL</t>
  </si>
  <si>
    <t>32</t>
  </si>
  <si>
    <t>Подраздел DL 32</t>
  </si>
  <si>
    <t>Производство электронных компонентов, аппаратуры для радио, телевидения и связи</t>
  </si>
  <si>
    <t>Производство элементов электронной аппаратуры и печатных схем (плат)</t>
  </si>
  <si>
    <t>РАЗДЕЛ C 26.1</t>
  </si>
  <si>
    <t>32.1</t>
  </si>
  <si>
    <t>Подраздел DL 32.1</t>
  </si>
  <si>
    <t>Производство электро- и радиоэлементов, электровакуумных приборов</t>
  </si>
  <si>
    <t>Производство компьютеров и периферийного оборудования</t>
  </si>
  <si>
    <t>РАЗДЕЛ C 26.2</t>
  </si>
  <si>
    <t>30.0</t>
  </si>
  <si>
    <t>Подраздел DL 30.0</t>
  </si>
  <si>
    <t>Производство офисного оборудования и вычислительной техники</t>
  </si>
  <si>
    <t>Производство коммуникационного оборудования</t>
  </si>
  <si>
    <t>РАЗДЕЛ C 26.3</t>
  </si>
  <si>
    <t>32.2</t>
  </si>
  <si>
    <t>Подраздел DL 32.2</t>
  </si>
  <si>
    <t>Производство телевизионной и радиопередающей аппаратуры, аппаратуры электросвязи</t>
  </si>
  <si>
    <t>Производство бытовой электроники</t>
  </si>
  <si>
    <t>26.4</t>
  </si>
  <si>
    <t>РАЗДЕЛ C 26.4</t>
  </si>
  <si>
    <t>32.3</t>
  </si>
  <si>
    <t>Подраздел DL 32.3</t>
  </si>
  <si>
    <t>Производство аппаратуры для приема, записи и воспроизведения звука и изображения</t>
  </si>
  <si>
    <t>Производство контрольно-измерительных и навигационных приборов и аппаратов; производство часов</t>
  </si>
  <si>
    <t>РАЗДЕЛ C 26.5</t>
  </si>
  <si>
    <t>33.2</t>
  </si>
  <si>
    <t>Подраздел DL 33.2</t>
  </si>
  <si>
    <t>Производство приборов и инструментов для измерений, контроля, испытаний, навигации, управления и прочих целей</t>
  </si>
  <si>
    <t>Производство облучающего и электротерапевтического оборудования, применяемого в медицинских целях</t>
  </si>
  <si>
    <t>РАЗДЕЛ C 26.6</t>
  </si>
  <si>
    <t>Производство оптических приборов, фото- и кинооборудования</t>
  </si>
  <si>
    <t>РАЗДЕЛ C 26.7</t>
  </si>
  <si>
    <t>33.4</t>
  </si>
  <si>
    <t>Подраздел DL 33.4</t>
  </si>
  <si>
    <t>Производство незаписанных магнитных и оптических технических носителей информации</t>
  </si>
  <si>
    <t>РАЗДЕЛ C 26.8</t>
  </si>
  <si>
    <t>24.65</t>
  </si>
  <si>
    <t>Подраздел DG 24.65</t>
  </si>
  <si>
    <t>Производство готовых незаписанных носителей информации</t>
  </si>
  <si>
    <t>Производство электрического оборудования</t>
  </si>
  <si>
    <t>РАЗДЕЛ C 27</t>
  </si>
  <si>
    <t>31</t>
  </si>
  <si>
    <t>Подраздел DL 31</t>
  </si>
  <si>
    <t>Производство электрических машин и электрооборудования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</si>
  <si>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</si>
  <si>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РАЗДЕЛ C 27.1</t>
  </si>
  <si>
    <t>31.1</t>
  </si>
  <si>
    <t>Подраздел DL 31.1</t>
  </si>
  <si>
    <t>Производство электродвигателей, генераторов и трансформаторов</t>
  </si>
  <si>
    <t>Производство электрических аккумуляторов и аккумуляторных батарей</t>
  </si>
  <si>
    <t>27.2</t>
  </si>
  <si>
    <t>РАЗДЕЛ C 27.2</t>
  </si>
  <si>
    <t>31.4</t>
  </si>
  <si>
    <t>Подраздел DL 31.4</t>
  </si>
  <si>
    <t>Производство химических источников тока (аккумуляторов, первичных элементов и батарей из них)</t>
  </si>
  <si>
    <t>Производство кабелей и кабельной арматуры</t>
  </si>
  <si>
    <t>РАЗДЕЛ C 27.3</t>
  </si>
  <si>
    <t>31.3</t>
  </si>
  <si>
    <t>Подраздел DL 31.3</t>
  </si>
  <si>
    <t>Производство изолированных проводов и кабелей</t>
  </si>
  <si>
    <t>Производство электрических ламп и осветительного оборудования</t>
  </si>
  <si>
    <t>РАЗДЕЛ C 27.4</t>
  </si>
  <si>
    <t>31.5</t>
  </si>
  <si>
    <t>Подраздел DL 31.5</t>
  </si>
  <si>
    <t>Производство бытовых приборов</t>
  </si>
  <si>
    <t>РАЗДЕЛ C 27.5</t>
  </si>
  <si>
    <t>Подраздел DK</t>
  </si>
  <si>
    <t>29.7</t>
  </si>
  <si>
    <t>Подраздел DK 29.7</t>
  </si>
  <si>
    <t>Производство бытовых приборов, не включенных в другие группировки</t>
  </si>
  <si>
    <t>Производство прочего электрического оборудования</t>
  </si>
  <si>
    <t>27.9</t>
  </si>
  <si>
    <t>РАЗДЕЛ C 27.9</t>
  </si>
  <si>
    <t>31.6</t>
  </si>
  <si>
    <t>Подраздел DL 31.6</t>
  </si>
  <si>
    <t>Производство прочего электрооборудования</t>
  </si>
  <si>
    <t>Производство машин и оборудования, не включенных в другие группировки</t>
  </si>
  <si>
    <t>РАЗДЕЛ C 28</t>
  </si>
  <si>
    <t>29</t>
  </si>
  <si>
    <t>Подраздел DK 29</t>
  </si>
  <si>
    <t>Производство машин и оборудования</t>
  </si>
  <si>
    <t>Производство машин и оборудования общего назначения</t>
  </si>
  <si>
    <t>РАЗДЕЛ C 28.1</t>
  </si>
  <si>
    <t>29.1</t>
  </si>
  <si>
    <t>Подраздел DK 29.1</t>
  </si>
  <si>
    <t>Производство механического оборудования</t>
  </si>
  <si>
    <t>Производство прочих машин и оборудования общего назначения</t>
  </si>
  <si>
    <t>РАЗДЕЛ C 28.2</t>
  </si>
  <si>
    <t>29.2</t>
  </si>
  <si>
    <t>Подраздел DK 29.2</t>
  </si>
  <si>
    <t>Производство прочего оборудования общего назначения</t>
  </si>
  <si>
    <t>Производство машин и оборудования для сельского и лесного хозяйства</t>
  </si>
  <si>
    <t>РАЗДЕЛ C 28.3</t>
  </si>
  <si>
    <t>29.3</t>
  </si>
  <si>
    <t>Подраздел DK 29.3</t>
  </si>
  <si>
    <t>Производство станков, машин и оборудования для обработки металлов и прочих твердых материалов</t>
  </si>
  <si>
    <t>РАЗДЕЛ C 28.4</t>
  </si>
  <si>
    <t>29.4</t>
  </si>
  <si>
    <t>Подраздел DK 29.4</t>
  </si>
  <si>
    <t>Производство станков</t>
  </si>
  <si>
    <t>Производство прочих машин специального назначения</t>
  </si>
  <si>
    <t>28.9</t>
  </si>
  <si>
    <t>РАЗДЕЛ C 28.9</t>
  </si>
  <si>
    <t>29.5</t>
  </si>
  <si>
    <t>Подраздел DK 29.5</t>
  </si>
  <si>
    <t>Производство прочих машин и оборудования специального назначения</t>
  </si>
  <si>
    <t>Производство автотранспортных средств, прицепов и полуприцепов</t>
  </si>
  <si>
    <t>РАЗДЕЛ C 29</t>
  </si>
  <si>
    <t>Подраздел DM</t>
  </si>
  <si>
    <t>34</t>
  </si>
  <si>
    <t>Подраздел DM 34</t>
  </si>
  <si>
    <t>Производство автомобилей, прицепов и полуприцепов</t>
  </si>
  <si>
    <t>Производство автотранспортных средств</t>
  </si>
  <si>
    <t>РАЗДЕЛ C 29.1</t>
  </si>
  <si>
    <t>34.1</t>
  </si>
  <si>
    <t>Подраздел DM 34.1</t>
  </si>
  <si>
    <t>Производство автомобилей</t>
  </si>
  <si>
    <t>Производство кузовов для автотранспортных средств; производство прицепов и полуприцепов</t>
  </si>
  <si>
    <t>РАЗДЕЛ C 29.2</t>
  </si>
  <si>
    <t>34.2</t>
  </si>
  <si>
    <t>Подраздел DM 34.2</t>
  </si>
  <si>
    <t>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</si>
  <si>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Производство комплектующих и принадлежностей для автотранспортных средств</t>
  </si>
  <si>
    <t>РАЗДЕЛ C 29.3</t>
  </si>
  <si>
    <t>34.3</t>
  </si>
  <si>
    <t>Подраздел DM 34.3</t>
  </si>
  <si>
    <t>Производство частей и принадлежностей автомобилей и их двигателей</t>
  </si>
  <si>
    <t>Производство прочих транспортных средств и оборудования</t>
  </si>
  <si>
    <t>30</t>
  </si>
  <si>
    <t>РАЗДЕЛ C 30</t>
  </si>
  <si>
    <t>35</t>
  </si>
  <si>
    <t>Подраздел DM 35</t>
  </si>
  <si>
    <t>Производство судов, летательных и космических аппаратов и прочих транспортных средств</t>
  </si>
  <si>
    <t>Производство железнодорожных локомотивов и подвижного состава</t>
  </si>
  <si>
    <t>30.2</t>
  </si>
  <si>
    <t>РАЗДЕЛ C 30.2</t>
  </si>
  <si>
    <t>35.2</t>
  </si>
  <si>
    <t>Подраздел DM 35.2</t>
  </si>
  <si>
    <t>Производство железнодорожного подвижного состава (локомотивов, трамвайных моторных вагонов и прочего подвижного состава)</t>
  </si>
  <si>
    <t>Производство летательных аппаратов, включая космические, и соответствующего оборудования</t>
  </si>
  <si>
    <t>30.3</t>
  </si>
  <si>
    <t>РАЗДЕЛ C 30.3</t>
  </si>
  <si>
    <t>35.3</t>
  </si>
  <si>
    <t>Подраздел DM 35.3</t>
  </si>
  <si>
    <t>Производство летательных аппаратов, включая космические</t>
  </si>
  <si>
    <t>Производство транспортных средств и оборудования, не включенных в другие группировки</t>
  </si>
  <si>
    <t>30.9</t>
  </si>
  <si>
    <t>РАЗДЕЛ C 30.9</t>
  </si>
  <si>
    <t>35.5</t>
  </si>
  <si>
    <t>Подраздел DM 35.5</t>
  </si>
  <si>
    <t>Производство прочих транспортных средств и оборудования, не включенных в другие группировки</t>
  </si>
  <si>
    <t>Производство прочих транспортных средств, не включенных в другие группировки</t>
  </si>
  <si>
    <t>30.01.АГ</t>
  </si>
  <si>
    <t>Производство мебели</t>
  </si>
  <si>
    <t>РАЗДЕЛ C 31</t>
  </si>
  <si>
    <t>Подраздел DN</t>
  </si>
  <si>
    <t>36</t>
  </si>
  <si>
    <t>Подраздел DN 36</t>
  </si>
  <si>
    <t>Производство мебели и прочей продукции, не включенной в другие группировки</t>
  </si>
  <si>
    <t>31.0</t>
  </si>
  <si>
    <t>РАЗДЕЛ C 31.0</t>
  </si>
  <si>
    <t>36.1</t>
  </si>
  <si>
    <t>Подраздел DN 36.1</t>
  </si>
  <si>
    <t>Производство прочих готовых изделий</t>
  </si>
  <si>
    <t>РАЗДЕЛ C 32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</si>
  <si>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</si>
  <si>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ювелирных изделий, бижутерии и подобных товаров</t>
  </si>
  <si>
    <t>РАЗДЕЛ C 32.1</t>
  </si>
  <si>
    <t>36.2</t>
  </si>
  <si>
    <t>Подраздел DN 36.2</t>
  </si>
  <si>
    <t>Производство ювелирных изделий, медалей и технических изделий из драгоценных металлов и драгоценных камней; производство монет</t>
  </si>
  <si>
    <t>Производство музыкальных инструментов</t>
  </si>
  <si>
    <t>РАЗДЕЛ C 32.2</t>
  </si>
  <si>
    <t>36.3</t>
  </si>
  <si>
    <t>Подраздел DN 36.3</t>
  </si>
  <si>
    <t>Производство спортивных товаров</t>
  </si>
  <si>
    <t>РАЗДЕЛ C 32.3</t>
  </si>
  <si>
    <t>36.4</t>
  </si>
  <si>
    <t>Подраздел DN 36.4</t>
  </si>
  <si>
    <t>Производство игр и игрушек</t>
  </si>
  <si>
    <t>32.4</t>
  </si>
  <si>
    <t>РАЗДЕЛ C 32.4</t>
  </si>
  <si>
    <t>36.5</t>
  </si>
  <si>
    <t>Подраздел DN 36.5</t>
  </si>
  <si>
    <t>Производство медицинских инструментов и оборудования</t>
  </si>
  <si>
    <t>32.5</t>
  </si>
  <si>
    <t>РАЗДЕЛ C 32.5</t>
  </si>
  <si>
    <t>33.1</t>
  </si>
  <si>
    <t>Подраздел DL 33.1</t>
  </si>
  <si>
    <t>Производство медицинских изделий, включая хирургическое оборудование, и ортопедических приспособлений</t>
  </si>
  <si>
    <t>Производство изделий, не включенных в другие группировки</t>
  </si>
  <si>
    <t>32.9</t>
  </si>
  <si>
    <t>РАЗДЕЛ C 32.9</t>
  </si>
  <si>
    <t>36.6</t>
  </si>
  <si>
    <t>Подраздел DN 36.6</t>
  </si>
  <si>
    <t>Производство различной продукции, не включенной в другие группировки</t>
  </si>
  <si>
    <t>Ремонт и монтаж машин и оборудования</t>
  </si>
  <si>
    <t>33</t>
  </si>
  <si>
    <t>РАЗДЕЛ C 33</t>
  </si>
  <si>
    <t>Ремонт и монтаж металлических изделий, машин и оборудования</t>
  </si>
  <si>
    <t>РАЗДЕЛ C 33.1</t>
  </si>
  <si>
    <t>Монтаж промышленных машин и оборудования</t>
  </si>
  <si>
    <t>РАЗДЕЛ C 33.2</t>
  </si>
  <si>
    <t>ОБЕСПЕЧЕНИЕ ЭЛЕКТРИЧЕСКОЙ ЭНЕРГИЕЙ, ГАЗОМ И ПАРОМ; КОНДИЦИОНИРОВАНИЕ ВОЗДУХА</t>
  </si>
  <si>
    <t>D</t>
  </si>
  <si>
    <t>РАЗДЕЛ D 35</t>
  </si>
  <si>
    <t>РАЗДЕЛ E</t>
  </si>
  <si>
    <t>Подраздел EA</t>
  </si>
  <si>
    <t>40</t>
  </si>
  <si>
    <t>Подраздел EA 40</t>
  </si>
  <si>
    <t>Производство, передача и распределение электроэнергии, газа, пара и горячей воды</t>
  </si>
  <si>
    <t>Производство, передача и распределение электроэнергии</t>
  </si>
  <si>
    <t>35.1</t>
  </si>
  <si>
    <t>РАЗДЕЛ D 35.1</t>
  </si>
  <si>
    <t>40.1</t>
  </si>
  <si>
    <t>Подраздел EA 40.1</t>
  </si>
  <si>
    <t>Производство и распределение газообразного топлива</t>
  </si>
  <si>
    <t>РАЗДЕЛ D 35.2</t>
  </si>
  <si>
    <t>40.2</t>
  </si>
  <si>
    <t>Подраздел EA 40.2</t>
  </si>
  <si>
    <t>Производство, передача и распределение пара и горячей воды; кондиционирование воздуха</t>
  </si>
  <si>
    <t>РАЗДЕЛ D 35.3</t>
  </si>
  <si>
    <t>40.3</t>
  </si>
  <si>
    <t>Подраздел EA 40.3</t>
  </si>
  <si>
    <t>Производство, передача и распределение пара и горячей воды (тепловой энергии)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</si>
  <si>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</si>
  <si>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</si>
  <si>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</si>
  <si>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РАЗДЕЛ E 36</t>
  </si>
  <si>
    <t>41</t>
  </si>
  <si>
    <t>Подраздел EA 41</t>
  </si>
  <si>
    <t>Сбор, очистка и распределение воды</t>
  </si>
  <si>
    <t>36.0</t>
  </si>
  <si>
    <t>РАЗДЕЛ E 36.0</t>
  </si>
  <si>
    <t>41.0</t>
  </si>
  <si>
    <t>Подраздел EA 41.0</t>
  </si>
  <si>
    <t>Сбор и обработка сточных вод</t>
  </si>
  <si>
    <t>37</t>
  </si>
  <si>
    <t>РАЗДЕЛ E 37</t>
  </si>
  <si>
    <t>РАЗДЕЛ О</t>
  </si>
  <si>
    <t>Подраздел ОА</t>
  </si>
  <si>
    <t>90</t>
  </si>
  <si>
    <t>Подраздел ОА 90</t>
  </si>
  <si>
    <t>Сбор сточных вод, отходов и аналогичная деятельность</t>
  </si>
  <si>
    <t>37.0</t>
  </si>
  <si>
    <t>РАЗДЕЛ E 37.0</t>
  </si>
  <si>
    <t>90.0</t>
  </si>
  <si>
    <t>Подраздел ОА 90.0</t>
  </si>
  <si>
    <t>Сбор, обработка и утилизация отходов; обработка вторичного сырья</t>
  </si>
  <si>
    <t>38</t>
  </si>
  <si>
    <t>РАЗДЕЛ E 38</t>
  </si>
  <si>
    <t>Подраздел DN 37</t>
  </si>
  <si>
    <t>Обработка вторичного сырья</t>
  </si>
  <si>
    <t>Сбор отходов</t>
  </si>
  <si>
    <t>38.1</t>
  </si>
  <si>
    <t>РАЗДЕЛ E 38.1</t>
  </si>
  <si>
    <t>90.02</t>
  </si>
  <si>
    <t>Подраздел ОА 90.02</t>
  </si>
  <si>
    <t>Сбор и обработка прочих отходов</t>
  </si>
  <si>
    <t>Обработка и утилизация отходов</t>
  </si>
  <si>
    <t>38.2</t>
  </si>
  <si>
    <t>РАЗДЕЛ E 38.2</t>
  </si>
  <si>
    <t>Деятельность по обработке вторичного сырья</t>
  </si>
  <si>
    <t>38.3</t>
  </si>
  <si>
    <t>РАЗДЕЛ E 38.3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</si>
  <si>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</si>
  <si>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</si>
  <si>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РАЗДЕЛ E 39</t>
  </si>
  <si>
    <t>90.03</t>
  </si>
  <si>
    <t>Подраздел ОА 90.03</t>
  </si>
  <si>
    <t>Уборка территории, восстановление после загрязнения и аналогичная деятельность</t>
  </si>
  <si>
    <t>39.0</t>
  </si>
  <si>
    <t>РАЗДЕЛ E 39.0</t>
  </si>
  <si>
    <t>СТРОИТЕЛЬСТВО</t>
  </si>
  <si>
    <t>F</t>
  </si>
  <si>
    <t>Строительство зданий</t>
  </si>
  <si>
    <t>РАЗДЕЛ F 41</t>
  </si>
  <si>
    <t>РАЗДЕЛ F</t>
  </si>
  <si>
    <t>Подраздел FA</t>
  </si>
  <si>
    <t>45</t>
  </si>
  <si>
    <t>Подраздел FA 45</t>
  </si>
  <si>
    <t>Строительство</t>
  </si>
  <si>
    <t>Строительство жилых и нежилых зданий</t>
  </si>
  <si>
    <t>41.2</t>
  </si>
  <si>
    <t>РАЗДЕЛ F 41.2</t>
  </si>
  <si>
    <t>45.2</t>
  </si>
  <si>
    <t>Подраздел FA 45.2</t>
  </si>
  <si>
    <t>Строительство зданий и сооружений</t>
  </si>
  <si>
    <t>Строительство инженерных сооружений</t>
  </si>
  <si>
    <t>42</t>
  </si>
  <si>
    <t>РАЗДЕЛ F 42</t>
  </si>
  <si>
    <t>Строительство автомобильных и железных дорог</t>
  </si>
  <si>
    <t>42.1</t>
  </si>
  <si>
    <t>РАЗДЕЛ F 42.1</t>
  </si>
  <si>
    <t>Строительство инженерных коммуникаций</t>
  </si>
  <si>
    <t>42.2</t>
  </si>
  <si>
    <t>РАЗДЕЛ F 42.2</t>
  </si>
  <si>
    <t>Строительство прочих инженерных сооружений</t>
  </si>
  <si>
    <t>42.9</t>
  </si>
  <si>
    <t>РАЗДЕЛ F 42.9</t>
  </si>
  <si>
    <t>Работы строительные специализированные</t>
  </si>
  <si>
    <t>43</t>
  </si>
  <si>
    <t>РАЗДЕЛ F 43</t>
  </si>
  <si>
    <t>Разборка и снос зданий, подготовка строительного участка</t>
  </si>
  <si>
    <t>43.1</t>
  </si>
  <si>
    <t>РАЗДЕЛ F 43.1</t>
  </si>
  <si>
    <t>Производство электромонтажных, санитарно-технических и прочих строительно-монтажных работ</t>
  </si>
  <si>
    <t>43.2</t>
  </si>
  <si>
    <t>РАЗДЕЛ F 43.2</t>
  </si>
  <si>
    <t>45.3</t>
  </si>
  <si>
    <t>Подраздел FA 45.3</t>
  </si>
  <si>
    <t>Монтаж инженерного оборудования зданий и сооружений</t>
  </si>
  <si>
    <t>Работы строительные отделочные</t>
  </si>
  <si>
    <t>43.3</t>
  </si>
  <si>
    <t>РАЗДЕЛ F 43.3</t>
  </si>
  <si>
    <t>45.4</t>
  </si>
  <si>
    <t>Подраздел FA 45.4</t>
  </si>
  <si>
    <t>Производство отделочных работ</t>
  </si>
  <si>
    <t>Работы строительные специализированные прочие</t>
  </si>
  <si>
    <t>43.9</t>
  </si>
  <si>
    <t>РАЗДЕЛ F 43.9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</si>
  <si>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</si>
  <si>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</si>
  <si>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</si>
  <si>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РАЗДЕЛ G 45</t>
  </si>
  <si>
    <t>РАЗДЕЛ G</t>
  </si>
  <si>
    <t>Подраздел GA</t>
  </si>
  <si>
    <t>50</t>
  </si>
  <si>
    <t>Подраздел GA 50</t>
  </si>
  <si>
    <t>Торговля автотранспортными средствами и мотоциклами, их техническое обслуживание и ремонт</t>
  </si>
  <si>
    <t>Торговля автотранспортными средствами</t>
  </si>
  <si>
    <t>45.1</t>
  </si>
  <si>
    <t>РАЗДЕЛ G 45.1</t>
  </si>
  <si>
    <t>50.1</t>
  </si>
  <si>
    <t>Подраздел GA 50.1</t>
  </si>
  <si>
    <t>Техническое обслуживание и ремонт автотранспортных средств</t>
  </si>
  <si>
    <t>РАЗДЕЛ G 45.2</t>
  </si>
  <si>
    <t>50.2</t>
  </si>
  <si>
    <t>Подраздел GA 50.2</t>
  </si>
  <si>
    <t>Торговля автомобильными деталями, узлами и принадлежностями</t>
  </si>
  <si>
    <t>РАЗДЕЛ G 45.3</t>
  </si>
  <si>
    <t>50.3</t>
  </si>
  <si>
    <t>Подраздел GA 50.3</t>
  </si>
  <si>
    <t>Торговля мотоциклами, их деталями, узлами и принадлежностями; техническое обслуживание и ремонт мотоциклов</t>
  </si>
  <si>
    <t>РАЗДЕЛ G 45.4</t>
  </si>
  <si>
    <t>50.4</t>
  </si>
  <si>
    <t>Подраздел GA 50.4</t>
  </si>
  <si>
    <t>Торговля оптовая, кроме оптовой торговли автотранспортными средствами и мотоциклами</t>
  </si>
  <si>
    <t>46</t>
  </si>
  <si>
    <t>РАЗДЕЛ G 46</t>
  </si>
  <si>
    <t>51</t>
  </si>
  <si>
    <t>Подраздел GA 51</t>
  </si>
  <si>
    <t>Оптовая торговля, включая торговлю через агентов, кроме торговли автотранспортными средствами и мотоциклами</t>
  </si>
  <si>
    <t>Торговля оптовая за вознаграждение или на договорной основе</t>
  </si>
  <si>
    <t>46.1</t>
  </si>
  <si>
    <t>РАЗДЕЛ G 46.1</t>
  </si>
  <si>
    <t>51.1</t>
  </si>
  <si>
    <t>Подраздел GA 51.1</t>
  </si>
  <si>
    <t>Оптовая торговля через агентов (за вознаграждение или на договорной основе)</t>
  </si>
  <si>
    <t>Торговля оптовая сельскохозяйственным сырьем и живыми животными</t>
  </si>
  <si>
    <t>46.2</t>
  </si>
  <si>
    <t>РАЗДЕЛ G 46.2</t>
  </si>
  <si>
    <t>51.2</t>
  </si>
  <si>
    <t>Подраздел GA 51.2</t>
  </si>
  <si>
    <t>Оптовая торговля сельскохозяйственным сырьем и живыми животными</t>
  </si>
  <si>
    <t>Торговля оптовая пищевыми продуктами, напитками и табачными изделиями</t>
  </si>
  <si>
    <t>46.3</t>
  </si>
  <si>
    <t>РАЗДЕЛ G 46.3</t>
  </si>
  <si>
    <t>51.3</t>
  </si>
  <si>
    <t>Подраздел GA 51.3</t>
  </si>
  <si>
    <t>Оптовая торговля пищевыми продуктами, включая напитки, и табачными изделиями</t>
  </si>
  <si>
    <t>Торговля оптовая непродовольственными потребительскими товарами</t>
  </si>
  <si>
    <t>46.4</t>
  </si>
  <si>
    <t>РАЗДЕЛ G 46.4</t>
  </si>
  <si>
    <t>51.4</t>
  </si>
  <si>
    <t>Подраздел GA 51.4</t>
  </si>
  <si>
    <t>Оптовая торговля непродовольственными потребительскими товарами</t>
  </si>
  <si>
    <t>Торговля оптовая информационным и коммуникационным оборудованием</t>
  </si>
  <si>
    <t>46.5</t>
  </si>
  <si>
    <t>РАЗДЕЛ G 46.5</t>
  </si>
  <si>
    <t>Торговля оптовая прочими машинами, оборудованием и принадлежностями</t>
  </si>
  <si>
    <t>46.6</t>
  </si>
  <si>
    <t>РАЗДЕЛ G 46.6</t>
  </si>
  <si>
    <t>51.8</t>
  </si>
  <si>
    <t>Подраздел GA 51.8</t>
  </si>
  <si>
    <t>Оптовая торговля машинами и оборудованием</t>
  </si>
  <si>
    <t>Торговля оптовая специализированная прочая</t>
  </si>
  <si>
    <t>46.7</t>
  </si>
  <si>
    <t>РАЗДЕЛ G 46.7</t>
  </si>
  <si>
    <t>Торговля оптовая неспециализированная</t>
  </si>
  <si>
    <t>46.9</t>
  </si>
  <si>
    <t>РАЗДЕЛ G 46.9</t>
  </si>
  <si>
    <t>51.9</t>
  </si>
  <si>
    <t>Подраздел GA 51.9</t>
  </si>
  <si>
    <t>Прочая оптовая торговля</t>
  </si>
  <si>
    <t>Торговля розничная, кроме торговли автотранспортными средствами и мотоциклами</t>
  </si>
  <si>
    <t>47</t>
  </si>
  <si>
    <t>РАЗДЕЛ G 47</t>
  </si>
  <si>
    <t>52</t>
  </si>
  <si>
    <t>Подраздел GA 52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</si>
  <si>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</si>
  <si>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Торговля розничная в неспециализированных магазинах</t>
  </si>
  <si>
    <t>47.1</t>
  </si>
  <si>
    <t>РАЗДЕЛ G 47.1</t>
  </si>
  <si>
    <t>52.1</t>
  </si>
  <si>
    <t>Подраздел GA 52.1</t>
  </si>
  <si>
    <t>Розничная торговля в неспециализированных магазинах</t>
  </si>
  <si>
    <t>Торговля розничная пищевыми продуктами, напитками и табачными изделиями в специализированных магазинах</t>
  </si>
  <si>
    <t>47.2</t>
  </si>
  <si>
    <t>РАЗДЕЛ G 47.2</t>
  </si>
  <si>
    <t>52.2</t>
  </si>
  <si>
    <t>Подраздел GA 52.2</t>
  </si>
  <si>
    <t>Розничная торговля пищевыми продуктами, включая напитки, и табачными изделиями в специализированных магазинах</t>
  </si>
  <si>
    <t>Торговля розничная моторным топливом в специализированных магазинах</t>
  </si>
  <si>
    <t>47.3</t>
  </si>
  <si>
    <t>РАЗДЕЛ G 47.3</t>
  </si>
  <si>
    <t>50.5</t>
  </si>
  <si>
    <t>Подраздел GA 50.5</t>
  </si>
  <si>
    <t>Розничная торговля моторным топливом</t>
  </si>
  <si>
    <t>Торговля розничная информационным и коммуникационным оборудованием в специализированных магазинах</t>
  </si>
  <si>
    <t>47.4</t>
  </si>
  <si>
    <t>РАЗДЕЛ G 47.4</t>
  </si>
  <si>
    <t>52.48.13</t>
  </si>
  <si>
    <t>Подраздел GA 52.48.13</t>
  </si>
  <si>
    <t>Розничная торговля компьютерами, программным обеспечением и периферийными устройствами</t>
  </si>
  <si>
    <t>Торговля розничная прочими бытовыми изделиями в специализированных магазинах</t>
  </si>
  <si>
    <t>47.5</t>
  </si>
  <si>
    <t>РАЗДЕЛ G 47.5</t>
  </si>
  <si>
    <t>52.4</t>
  </si>
  <si>
    <t>Подраздел GA 52.4</t>
  </si>
  <si>
    <t>Прочая розничная торговля в специализированных магазинах</t>
  </si>
  <si>
    <t>Торговля розничная товарами культурно-развлекательного назначения в специализированных магазинах</t>
  </si>
  <si>
    <t>47.6</t>
  </si>
  <si>
    <t>РАЗДЕЛ G 47.6</t>
  </si>
  <si>
    <t>Торговля розничная прочими товарами в специализированных магазинах</t>
  </si>
  <si>
    <t>47.7</t>
  </si>
  <si>
    <t>РАЗДЕЛ G 47.7</t>
  </si>
  <si>
    <t>52.48</t>
  </si>
  <si>
    <t>Подраздел GA 52.48</t>
  </si>
  <si>
    <t>Торговля розничная в нестационарных торговых объектах и на рынках</t>
  </si>
  <si>
    <t>47.8</t>
  </si>
  <si>
    <t>РАЗДЕЛ G 47.8</t>
  </si>
  <si>
    <t>52.62</t>
  </si>
  <si>
    <t>Подраздел GA 52.62</t>
  </si>
  <si>
    <t>Розничная торговля в палатках и на рынках</t>
  </si>
  <si>
    <t>Торговля розничная вне магазинов, палаток, рынков</t>
  </si>
  <si>
    <t>47.9</t>
  </si>
  <si>
    <t>РАЗДЕЛ G 47.9</t>
  </si>
  <si>
    <t>52.63</t>
  </si>
  <si>
    <t>Подраздел GA 52.63</t>
  </si>
  <si>
    <t>Прочая розничная торговля вне магазинов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</si>
  <si>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</si>
  <si>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</si>
  <si>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</si>
  <si>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</si>
  <si>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РАЗДЕЛ H 49</t>
  </si>
  <si>
    <t>РАЗДЕЛ H</t>
  </si>
  <si>
    <t>РАЗДЕЛ I</t>
  </si>
  <si>
    <t>Подраздел IA</t>
  </si>
  <si>
    <t>60</t>
  </si>
  <si>
    <t>Подраздел IA 60</t>
  </si>
  <si>
    <t>Деятельность сухопутного транспорта</t>
  </si>
  <si>
    <t>Деятельность железнодорожного транспорта: междугородные и международные пассажирские перевозки</t>
  </si>
  <si>
    <t>49.1</t>
  </si>
  <si>
    <t>РАЗДЕЛ H 49.1</t>
  </si>
  <si>
    <t>60.1</t>
  </si>
  <si>
    <t>Подраздел IA 60.1</t>
  </si>
  <si>
    <t>Деятельность железнодорожного транспорта</t>
  </si>
  <si>
    <t>Деятельность железнодорожного транспорта: грузовые перевозки</t>
  </si>
  <si>
    <t>49.2</t>
  </si>
  <si>
    <t>РАЗДЕЛ H 49.2</t>
  </si>
  <si>
    <t>Деятельность прочего сухопутного пассажирского транспорта</t>
  </si>
  <si>
    <t>49.3</t>
  </si>
  <si>
    <t>РАЗДЕЛ H 49.3</t>
  </si>
  <si>
    <t>60.23</t>
  </si>
  <si>
    <t>Подраздел IA 60.23</t>
  </si>
  <si>
    <t>Деятельность автомобильного грузового транспорта и услуги по перевозкам</t>
  </si>
  <si>
    <t>49.4</t>
  </si>
  <si>
    <t>РАЗДЕЛ H 49.4</t>
  </si>
  <si>
    <t>Деятельность трубопроводного транспорта</t>
  </si>
  <si>
    <t>49.5</t>
  </si>
  <si>
    <t>РАЗДЕЛ H 49.5</t>
  </si>
  <si>
    <t>60.3</t>
  </si>
  <si>
    <t>Подраздел IA 60.3</t>
  </si>
  <si>
    <t>Транспортирование по трубопроводам</t>
  </si>
  <si>
    <t>Деятельность водного транспорта</t>
  </si>
  <si>
    <t>РАЗДЕЛ H 50</t>
  </si>
  <si>
    <t>61</t>
  </si>
  <si>
    <t>Подраздел IA 61</t>
  </si>
  <si>
    <t>Деятельность морского пассажирского транспорта</t>
  </si>
  <si>
    <t>РАЗДЕЛ H 50.1</t>
  </si>
  <si>
    <t>61.10.1</t>
  </si>
  <si>
    <t>Подраздел IA 61.10.1</t>
  </si>
  <si>
    <t>Деятельность морского грузового транспорта</t>
  </si>
  <si>
    <t>РАЗДЕЛ H 50.2</t>
  </si>
  <si>
    <t>61.10.2</t>
  </si>
  <si>
    <t>Подраздел IA 61.10.2</t>
  </si>
  <si>
    <t>Деятельность внутреннего водного пассажирского транспорта</t>
  </si>
  <si>
    <t>РАЗДЕЛ H 50.3</t>
  </si>
  <si>
    <t>61.20.1</t>
  </si>
  <si>
    <t>Подраздел IA 61.20.1</t>
  </si>
  <si>
    <t>Деятельность внутреннего водного грузового транспорта</t>
  </si>
  <si>
    <t>РАЗДЕЛ H 50.4</t>
  </si>
  <si>
    <t>61.20.2</t>
  </si>
  <si>
    <t>Подраздел IA 61.20.2</t>
  </si>
  <si>
    <t>Деятельность воздушного и космического транспорта</t>
  </si>
  <si>
    <t>РАЗДЕЛ H 51</t>
  </si>
  <si>
    <t>62</t>
  </si>
  <si>
    <t>Подраздел IA 62</t>
  </si>
  <si>
    <t>Деятельность пассажирского воздушного транспорта</t>
  </si>
  <si>
    <t>РАЗДЕЛ H 51.1</t>
  </si>
  <si>
    <t>Деятельность грузового воздушного транспорта и космического транспорта</t>
  </si>
  <si>
    <t>РАЗДЕЛ H 51.2</t>
  </si>
  <si>
    <t>62.2</t>
  </si>
  <si>
    <t>Подраздел IA 62.2</t>
  </si>
  <si>
    <t>Деятельность воздушного транспорта, не подчиняющегося расписанию</t>
  </si>
  <si>
    <t>Складское хозяйство и вспомогательная транспортная деятельность</t>
  </si>
  <si>
    <t>РАЗДЕЛ H 52</t>
  </si>
  <si>
    <t>63</t>
  </si>
  <si>
    <t>Подраздел IA 63</t>
  </si>
  <si>
    <t>Вспомогательная и дополнительная транспортная деятельность</t>
  </si>
  <si>
    <t>Деятельность по складированию и хранению</t>
  </si>
  <si>
    <t>РАЗДЕЛ H 52.1</t>
  </si>
  <si>
    <t>63.12</t>
  </si>
  <si>
    <t>Подраздел IA 63.12</t>
  </si>
  <si>
    <t>Хранение и складирование</t>
  </si>
  <si>
    <t>Деятельность транспортная вспомогательная</t>
  </si>
  <si>
    <t>РАЗДЕЛ H 52.2</t>
  </si>
  <si>
    <t>63.2</t>
  </si>
  <si>
    <t>Подраздел IA 63.2</t>
  </si>
  <si>
    <t>Прочая вспомогательная транспортная деятельность</t>
  </si>
  <si>
    <t>Деятельность почтовой связи и курьерская деятельность</t>
  </si>
  <si>
    <t>53</t>
  </si>
  <si>
    <t>РАЗДЕЛ H 53</t>
  </si>
  <si>
    <t>64</t>
  </si>
  <si>
    <t>Подраздел IA 64</t>
  </si>
  <si>
    <t>Связь</t>
  </si>
  <si>
    <t>Деятельность почтовой связи общего пользования</t>
  </si>
  <si>
    <t>53.1</t>
  </si>
  <si>
    <t>РАЗДЕЛ H 53.1</t>
  </si>
  <si>
    <t>64.1</t>
  </si>
  <si>
    <t>Подраздел IA 64.1</t>
  </si>
  <si>
    <t>Почтовая и курьерская деятельность</t>
  </si>
  <si>
    <t>Деятельность почтовой связи прочая и курьерская деятельность</t>
  </si>
  <si>
    <t>53.2</t>
  </si>
  <si>
    <t>РАЗДЕЛ H 53.2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</si>
  <si>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</si>
  <si>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</si>
  <si>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</si>
  <si>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55</t>
  </si>
  <si>
    <t>РАЗДЕЛ I 55</t>
  </si>
  <si>
    <t>Деятельность гостиниц и прочих мест для временного проживания</t>
  </si>
  <si>
    <t>55.1</t>
  </si>
  <si>
    <t>РАЗДЕЛ I 55.1</t>
  </si>
  <si>
    <t>Подраздел HA</t>
  </si>
  <si>
    <t>Подраздел HA 55.1</t>
  </si>
  <si>
    <t>Деятельность гостиниц</t>
  </si>
  <si>
    <t>Деятельность по предоставлению мест для краткосрочного проживания</t>
  </si>
  <si>
    <t>55.2</t>
  </si>
  <si>
    <t>РАЗДЕЛ I 55.2</t>
  </si>
  <si>
    <t>Подраздел HA 55.2</t>
  </si>
  <si>
    <t>Деятельность прочих мест для временного проживания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</si>
  <si>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</si>
  <si>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</si>
  <si>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РАЗДЕЛ I 55.3</t>
  </si>
  <si>
    <t>55.22</t>
  </si>
  <si>
    <t>Подраздел HA 55.22</t>
  </si>
  <si>
    <t>Деятельность кемпингов</t>
  </si>
  <si>
    <t>Деятельность по предоставлению прочих мест для временного проживания</t>
  </si>
  <si>
    <t>55.9</t>
  </si>
  <si>
    <t>РАЗДЕЛ I 55.9</t>
  </si>
  <si>
    <t>Деятельность по предоставлению продуктов питания и напитков</t>
  </si>
  <si>
    <t>56</t>
  </si>
  <si>
    <t>РАЗДЕЛ I 56</t>
  </si>
  <si>
    <t>Деятельность ресторанов и услуги по доставке продуктов питания</t>
  </si>
  <si>
    <t>56.1</t>
  </si>
  <si>
    <t>РАЗДЕЛ I 56.1</t>
  </si>
  <si>
    <t>Подраздел HA 55.3</t>
  </si>
  <si>
    <t>Деятельность ресторанов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</si>
  <si>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</si>
  <si>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</si>
  <si>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РАЗДЕЛ I 56.2</t>
  </si>
  <si>
    <t>55.5</t>
  </si>
  <si>
    <t>Подраздел HA 55.5</t>
  </si>
  <si>
    <t>Деятельность столовых при предприятиях и учреждениях и поставка продукции общественного питания</t>
  </si>
  <si>
    <t>Подача напитков</t>
  </si>
  <si>
    <t>56.3</t>
  </si>
  <si>
    <t>РАЗДЕЛ I 56.3</t>
  </si>
  <si>
    <t>55.4</t>
  </si>
  <si>
    <t>Подраздел HA 55.4</t>
  </si>
  <si>
    <t>Деятельность баров</t>
  </si>
  <si>
    <t>ДЕЯТЕЛЬНОСТЬ В ОБЛАСТИ ИНФОРМАЦИИ И СВЯЗИ</t>
  </si>
  <si>
    <t>J</t>
  </si>
  <si>
    <t>Деятельность издательская</t>
  </si>
  <si>
    <t>58</t>
  </si>
  <si>
    <t>РАЗДЕЛ J 58</t>
  </si>
  <si>
    <t>РАЗДЕЛ J</t>
  </si>
  <si>
    <t>Подраздел DE 22.1</t>
  </si>
  <si>
    <t>Издательская деятельность</t>
  </si>
  <si>
    <t>Издание книг, периодических публикаций и другие виды издательской деятельности</t>
  </si>
  <si>
    <t>58.1</t>
  </si>
  <si>
    <t>РАЗДЕЛ J 58.1</t>
  </si>
  <si>
    <t>Издание программного обеспечения</t>
  </si>
  <si>
    <t>58.2</t>
  </si>
  <si>
    <t>РАЗДЕЛ J 58.2</t>
  </si>
  <si>
    <t>Производство кинофильмов, видеофильмов и телевизионных программ, издание звукозаписей и нот</t>
  </si>
  <si>
    <t>59</t>
  </si>
  <si>
    <t>РАЗДЕЛ J 59</t>
  </si>
  <si>
    <t>Производство кинофильмов, видеофильмов и телевизионных программ</t>
  </si>
  <si>
    <t>59.1</t>
  </si>
  <si>
    <t>РАЗДЕЛ J 59.1</t>
  </si>
  <si>
    <t>92.1</t>
  </si>
  <si>
    <t>Подраздел ОА 92.1</t>
  </si>
  <si>
    <t>Деятельность, связанная с производством, прокатом и показом фильмов</t>
  </si>
  <si>
    <t>Деятельность в области звукозаписи и издания музыкальных произведений</t>
  </si>
  <si>
    <t>59.2</t>
  </si>
  <si>
    <t>РАЗДЕЛ J 59.2</t>
  </si>
  <si>
    <t xml:space="preserve">22.14 </t>
  </si>
  <si>
    <t xml:space="preserve">Подраздел DE 22.14 </t>
  </si>
  <si>
    <t>Издание звукозаписей</t>
  </si>
  <si>
    <t>Деятельность в области телевизионного и радиовещания</t>
  </si>
  <si>
    <t>РАЗДЕЛ J 60</t>
  </si>
  <si>
    <t>92.20</t>
  </si>
  <si>
    <t>Подраздел ОА 92.20</t>
  </si>
  <si>
    <t>Деятельность в области радиовещания и телевидения</t>
  </si>
  <si>
    <t>Деятельность в области радиовещания</t>
  </si>
  <si>
    <t>РАЗДЕЛ J 60.1</t>
  </si>
  <si>
    <t>Деятельность в области телевизионного вещания</t>
  </si>
  <si>
    <t>60.2</t>
  </si>
  <si>
    <t>РАЗДЕЛ J 60.2</t>
  </si>
  <si>
    <t>Деятельность в сфере телекоммуникаций</t>
  </si>
  <si>
    <t>РАЗДЕЛ J 61</t>
  </si>
  <si>
    <t>Деятельность в области связи на базе проводных технологий</t>
  </si>
  <si>
    <t>61.1</t>
  </si>
  <si>
    <t>РАЗДЕЛ J 61.1</t>
  </si>
  <si>
    <t>64.2</t>
  </si>
  <si>
    <t>Подраздел IA 64.2</t>
  </si>
  <si>
    <t>Деятельность в области электросвязи</t>
  </si>
  <si>
    <t>Деятельность в области связи на базе беспроводных технологий</t>
  </si>
  <si>
    <t>61.2</t>
  </si>
  <si>
    <t>РАЗДЕЛ J 61.2</t>
  </si>
  <si>
    <t>Деятельность в области спутниковой связи</t>
  </si>
  <si>
    <t>61.3</t>
  </si>
  <si>
    <t>РАЗДЕЛ J 61.3</t>
  </si>
  <si>
    <t>64.20.12</t>
  </si>
  <si>
    <t>Подраздел IA 64.20.12</t>
  </si>
  <si>
    <t>Деятельность в области подвижной связи</t>
  </si>
  <si>
    <t>Деятельность в области телекоммуникаций прочая</t>
  </si>
  <si>
    <t>61.9</t>
  </si>
  <si>
    <t>РАЗДЕЛ J 61.9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</si>
  <si>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</si>
  <si>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РАЗДЕЛ J 62</t>
  </si>
  <si>
    <t>РАЗДЕЛ K</t>
  </si>
  <si>
    <t>Подраздел KA</t>
  </si>
  <si>
    <t>72.2</t>
  </si>
  <si>
    <t>Подраздел KA 72.2</t>
  </si>
  <si>
    <t>Разработка программного обеспечения и консультирование в этой области</t>
  </si>
  <si>
    <t>62.0</t>
  </si>
  <si>
    <t>РАЗДЕЛ J 62.0</t>
  </si>
  <si>
    <t>Деятельность в области информационных технологий</t>
  </si>
  <si>
    <t>РАЗДЕЛ J 63</t>
  </si>
  <si>
    <t>72</t>
  </si>
  <si>
    <t>Подраздел KA 72</t>
  </si>
  <si>
    <t>Деятельность, связанная с использованием  вычислительной   техники и информационных технологий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</si>
  <si>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</si>
  <si>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</si>
  <si>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РАЗДЕЛ J 63.1</t>
  </si>
  <si>
    <t>72.3</t>
  </si>
  <si>
    <t>Подраздел KA 72.3</t>
  </si>
  <si>
    <t>Обработка данных</t>
  </si>
  <si>
    <t>Деятельность в области информационных услуг прочая</t>
  </si>
  <si>
    <t>63.9</t>
  </si>
  <si>
    <t>РАЗДЕЛ J 63.9</t>
  </si>
  <si>
    <t>92.4</t>
  </si>
  <si>
    <t>Подраздел ОА 92.4</t>
  </si>
  <si>
    <t>Деятельность информационных агентств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</si>
  <si>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</si>
  <si>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</si>
  <si>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</si>
  <si>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РАЗДЕЛ K 64</t>
  </si>
  <si>
    <t>Подраздел JA</t>
  </si>
  <si>
    <t>65</t>
  </si>
  <si>
    <t>Подраздел JA 65</t>
  </si>
  <si>
    <t>Финансовое посредничество</t>
  </si>
  <si>
    <t>Денежное посредничество</t>
  </si>
  <si>
    <t>РАЗДЕЛ K 64.1</t>
  </si>
  <si>
    <t>65.1</t>
  </si>
  <si>
    <t>Подраздел JA 65.1</t>
  </si>
  <si>
    <t>Деятельность холдинговых компаний</t>
  </si>
  <si>
    <t>РАЗДЕЛ K 64.2</t>
  </si>
  <si>
    <t>65.23.5</t>
  </si>
  <si>
    <t>Деятельность холдинг-компаний в области финансового посредничества</t>
  </si>
  <si>
    <t>Деятельность инвестиционных фондов и аналогичных финансовых организаций</t>
  </si>
  <si>
    <t>64.3</t>
  </si>
  <si>
    <t>РАЗДЕЛ K 64.3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</si>
  <si>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</si>
  <si>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</si>
  <si>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РАЗДЕЛ K 64.9</t>
  </si>
  <si>
    <t>65.2</t>
  </si>
  <si>
    <t>Подраздел JA 65.2</t>
  </si>
  <si>
    <t>Прочее финансовое посредничество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</si>
  <si>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</si>
  <si>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РАЗДЕЛ K 65</t>
  </si>
  <si>
    <t>66</t>
  </si>
  <si>
    <t>Подраздел JA 66</t>
  </si>
  <si>
    <t>Страхование</t>
  </si>
  <si>
    <t>РАЗДЕЛ K 65.1</t>
  </si>
  <si>
    <t>66.0</t>
  </si>
  <si>
    <t>Подраздел JA 66.0</t>
  </si>
  <si>
    <t>Перестрахование</t>
  </si>
  <si>
    <t>РАЗДЕЛ K 65.2</t>
  </si>
  <si>
    <t>Деятельность негосударственных пенсионных фондов</t>
  </si>
  <si>
    <t>65.3</t>
  </si>
  <si>
    <t>РАЗДЕЛ K 65.3</t>
  </si>
  <si>
    <t>66.02</t>
  </si>
  <si>
    <t>Подраздел JA 66.02</t>
  </si>
  <si>
    <t>Добровольное пенсионное страхование</t>
  </si>
  <si>
    <t>Деятельность вспомогательная в сфере финансовых услуг и страхования</t>
  </si>
  <si>
    <t>РАЗДЕЛ K 66</t>
  </si>
  <si>
    <t>67</t>
  </si>
  <si>
    <t>Подраздел JA 67</t>
  </si>
  <si>
    <t>Вспомогательная деятельность в сфере финансового посредничества и страхования</t>
  </si>
  <si>
    <t>Деятельность вспомогательная в сфере финансовых услуг, кроме страхования и пенсионного обеспечения</t>
  </si>
  <si>
    <t>66.1</t>
  </si>
  <si>
    <t>РАЗДЕЛ K 66.1</t>
  </si>
  <si>
    <t>67.1</t>
  </si>
  <si>
    <t>Подраздел JA 67.1</t>
  </si>
  <si>
    <t>Вспомогательная деятельность в сфере финансового посредничества</t>
  </si>
  <si>
    <t>Деятельность вспомогательная в сфере страхования и пенсионного обеспечения</t>
  </si>
  <si>
    <t>66.2</t>
  </si>
  <si>
    <t>РАЗДЕЛ K 66.2</t>
  </si>
  <si>
    <t>67.2</t>
  </si>
  <si>
    <t>Подраздел JA 67.2</t>
  </si>
  <si>
    <t>Вспомогательная деятельность в сфере страхования и негосударственного пенсионного обеспечения</t>
  </si>
  <si>
    <t>ДЕЯТЕЛЬНОСТЬ ПО ОПЕРАЦИЯМ С НЕДВИЖИМЫМ ИМУЩЕСТВОМ</t>
  </si>
  <si>
    <t>L</t>
  </si>
  <si>
    <t>Операции с недвижимым имуществом</t>
  </si>
  <si>
    <t>68</t>
  </si>
  <si>
    <t>РАЗДЕЛ L 68</t>
  </si>
  <si>
    <t>РАЗДЕЛ L</t>
  </si>
  <si>
    <t>70</t>
  </si>
  <si>
    <t>Подраздел KA 70</t>
  </si>
  <si>
    <t>Покупка и продажа собственного недвижимого имущества</t>
  </si>
  <si>
    <t>68.1</t>
  </si>
  <si>
    <t>РАЗДЕЛ L 68.1</t>
  </si>
  <si>
    <t>70.1</t>
  </si>
  <si>
    <t>Подраздел KA 70.1</t>
  </si>
  <si>
    <t>Подготовка к продаже, покупка и продажа собственного недвижимого имущества</t>
  </si>
  <si>
    <t>Аренда и управление собственным или арендованным недвижимым имуществом</t>
  </si>
  <si>
    <t>68.2</t>
  </si>
  <si>
    <t>РАЗДЕЛ L 68.2</t>
  </si>
  <si>
    <t>70.2</t>
  </si>
  <si>
    <t>Подраздел KA 70.2</t>
  </si>
  <si>
    <t>Сдача внаем собственного недвижимого имущества</t>
  </si>
  <si>
    <t>Операции с недвижимым имуществом за вознаграждение или на договорной основе</t>
  </si>
  <si>
    <t>68.3</t>
  </si>
  <si>
    <t>РАЗДЕЛ L 68.3</t>
  </si>
  <si>
    <t>70.3</t>
  </si>
  <si>
    <t>Подраздел KA 70.3</t>
  </si>
  <si>
    <t>Предоставление посреднических услуг, связанных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</si>
  <si>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</si>
  <si>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</si>
  <si>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</si>
  <si>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69</t>
  </si>
  <si>
    <t>РАЗДЕЛ M 69</t>
  </si>
  <si>
    <t>РАЗДЕЛ M</t>
  </si>
  <si>
    <t>Деятельность в области права</t>
  </si>
  <si>
    <t>69.1</t>
  </si>
  <si>
    <t>РАЗДЕЛ M 69.1</t>
  </si>
  <si>
    <t>74.1</t>
  </si>
  <si>
    <t>Подраздел KA 74.1</t>
  </si>
  <si>
    <t>Деятельность в области права, бухгалтерского учета и аудита; консультирование по вопросам коммерческой деятельности и управления предприятием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</si>
  <si>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</si>
  <si>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</si>
  <si>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РАЗДЕЛ M 69.2</t>
  </si>
  <si>
    <t>74.12</t>
  </si>
  <si>
    <t>Подраздел KA 74.12</t>
  </si>
  <si>
    <t>Деятельность в области бухгалтерского учета и аудита</t>
  </si>
  <si>
    <t>Деятельность головных офисов; консультирование по вопросам управления</t>
  </si>
  <si>
    <t>РАЗДЕЛ M 70</t>
  </si>
  <si>
    <t>74.14</t>
  </si>
  <si>
    <t>Подраздел KA 74.14</t>
  </si>
  <si>
    <t>Консультирование по вопросам коммерческой деятельности и управления</t>
  </si>
  <si>
    <t>Деятельность головных офисов</t>
  </si>
  <si>
    <t>РАЗДЕЛ M 70.1</t>
  </si>
  <si>
    <t>Консультирование по вопросам управления</t>
  </si>
  <si>
    <t>РАЗДЕЛ M 70.2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</si>
  <si>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</si>
  <si>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</si>
  <si>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РАЗДЕЛ M 71</t>
  </si>
  <si>
    <t>74.2</t>
  </si>
  <si>
    <t>Подраздел KA 74.2</t>
  </si>
  <si>
    <t>Деятельность в области архитектуры; инженерно-техническое проектирование; геолого-разведочные и геофизические работы; геодезическая и картографическая деятельность; деятельность в области стандартизации и метрологии; деятельность в области гидрометеороло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</si>
  <si>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</si>
  <si>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</si>
  <si>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РАЗДЕЛ M 71.1</t>
  </si>
  <si>
    <t>Технические испытания, исследования, анализ и сертификация</t>
  </si>
  <si>
    <t>71.2</t>
  </si>
  <si>
    <t>РАЗДЕЛ M 71.2</t>
  </si>
  <si>
    <t>74.3</t>
  </si>
  <si>
    <t>Подраздел KA 74.3</t>
  </si>
  <si>
    <t>Технические испытания, исследования и сертификация</t>
  </si>
  <si>
    <t>Научные исследования и разработки</t>
  </si>
  <si>
    <t>РАЗДЕЛ M 72</t>
  </si>
  <si>
    <t>73</t>
  </si>
  <si>
    <t>Подраздел KA 73</t>
  </si>
  <si>
    <t>Научные исследования и разработки в области естественных и технических наук</t>
  </si>
  <si>
    <t>72.1</t>
  </si>
  <si>
    <t>РАЗДЕЛ M 72.1</t>
  </si>
  <si>
    <t>73.1</t>
  </si>
  <si>
    <t>Подраздел KA 73.1</t>
  </si>
  <si>
    <t>Научные исследования и разработки в области общественных и гуманитарных наук</t>
  </si>
  <si>
    <t>РАЗДЕЛ M 72.2</t>
  </si>
  <si>
    <t>73.2</t>
  </si>
  <si>
    <t>Подраздел KA 73.2</t>
  </si>
  <si>
    <t>Деятельность рекламная и исследование конъюнктуры рынка</t>
  </si>
  <si>
    <t>РАЗДЕЛ M 73</t>
  </si>
  <si>
    <t>Деятельность рекламная</t>
  </si>
  <si>
    <t>РАЗДЕЛ M 73.1</t>
  </si>
  <si>
    <t>74.4</t>
  </si>
  <si>
    <t>Подраздел KA 74.4</t>
  </si>
  <si>
    <t>Рекламная деятельность</t>
  </si>
  <si>
    <t>Исследование конъюнктуры рынка и изучение общественного мнения</t>
  </si>
  <si>
    <t>РАЗДЕЛ M 73.2</t>
  </si>
  <si>
    <t>74.13</t>
  </si>
  <si>
    <t>Подраздел KA 74.13</t>
  </si>
  <si>
    <t>Маркетинговые исследования и выявление общественного мнения</t>
  </si>
  <si>
    <t>Деятельность профессиональная научная и техническая прочая</t>
  </si>
  <si>
    <t>74</t>
  </si>
  <si>
    <t>РАЗДЕЛ M 74</t>
  </si>
  <si>
    <t>Деятельность специализированная в области дизайна</t>
  </si>
  <si>
    <t>РАЗДЕЛ M 74.1</t>
  </si>
  <si>
    <t>74.87.4</t>
  </si>
  <si>
    <t>Деятельность в области дизайна</t>
  </si>
  <si>
    <t>Деятельность в области фотографии</t>
  </si>
  <si>
    <t>РАЗДЕЛ M 74.2</t>
  </si>
  <si>
    <t>74.81</t>
  </si>
  <si>
    <t>Подраздел KA 74.81</t>
  </si>
  <si>
    <t>Деятельность по письменному и устному переводу</t>
  </si>
  <si>
    <t>РАЗДЕЛ M 74.3</t>
  </si>
  <si>
    <t>74.85</t>
  </si>
  <si>
    <t>Подраздел KA 74.85</t>
  </si>
  <si>
    <t>Предоставление секретарских, редакторских услуг и услуг по переводу</t>
  </si>
  <si>
    <t>Деятельность профессиональная, научная и техническая прочая, не включенная в другие группировки</t>
  </si>
  <si>
    <t>74.9</t>
  </si>
  <si>
    <t>РАЗДЕЛ M 74.9</t>
  </si>
  <si>
    <t>74.87</t>
  </si>
  <si>
    <t>Подраздел KA 74.87</t>
  </si>
  <si>
    <t>Предоставление прочих деловых услуг, не включенных в другие группировки</t>
  </si>
  <si>
    <t>Деятельность ветеринарная</t>
  </si>
  <si>
    <t>75</t>
  </si>
  <si>
    <t>РАЗДЕЛ M 75</t>
  </si>
  <si>
    <t>РАЗДЕЛ N</t>
  </si>
  <si>
    <t>Подраздел NA</t>
  </si>
  <si>
    <t>85.2</t>
  </si>
  <si>
    <t>Подраздел NA 85.2</t>
  </si>
  <si>
    <t>Ветеринарная деятельность</t>
  </si>
  <si>
    <t>75.0</t>
  </si>
  <si>
    <t>РАЗДЕЛ M 75.0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</si>
  <si>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</si>
  <si>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</si>
  <si>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</si>
  <si>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</si>
  <si>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РАЗДЕЛ N 77</t>
  </si>
  <si>
    <t>Подраздел KA 71</t>
  </si>
  <si>
    <t>Аренда машин и оборудования без оператора; прокат бытовых изделий и предметов личного пользования</t>
  </si>
  <si>
    <t>Аренда и лизинг автотранспортных средств</t>
  </si>
  <si>
    <t>77.1</t>
  </si>
  <si>
    <t>РАЗДЕЛ N 77.1</t>
  </si>
  <si>
    <t>71.10</t>
  </si>
  <si>
    <t>Подраздел KA 71.10</t>
  </si>
  <si>
    <t>Аренда легковых автомобилей</t>
  </si>
  <si>
    <t>Прокат и аренда предметов личного пользования и хозяйственно-бытового назначения</t>
  </si>
  <si>
    <t>77.2</t>
  </si>
  <si>
    <t>РАЗДЕЛ N 77.2</t>
  </si>
  <si>
    <t>71.4</t>
  </si>
  <si>
    <t>Подраздел KA 71.4</t>
  </si>
  <si>
    <t>Прокат бытовых изделий и предметов личного пользования</t>
  </si>
  <si>
    <t>Аренда и лизинг прочих машин и оборудования и материальных средств</t>
  </si>
  <si>
    <t>77.3</t>
  </si>
  <si>
    <t>РАЗДЕЛ N 77.3</t>
  </si>
  <si>
    <t>Подраздел KA 71.2</t>
  </si>
  <si>
    <t>Аренда прочих транспортных средств и оборудования</t>
  </si>
  <si>
    <t>Деятельность по трудоустройству и подбору персонала</t>
  </si>
  <si>
    <t>78</t>
  </si>
  <si>
    <t>РАЗДЕЛ N 78</t>
  </si>
  <si>
    <t>74.5</t>
  </si>
  <si>
    <t>Подраздел KA 74.5</t>
  </si>
  <si>
    <t>Трудоустройство и подбор персонала</t>
  </si>
  <si>
    <t>Деятельность агентств по подбору персонала</t>
  </si>
  <si>
    <t>78.1</t>
  </si>
  <si>
    <t>РАЗДЕЛ N 78.1</t>
  </si>
  <si>
    <t>Деятельность агентств по временному трудоустройству</t>
  </si>
  <si>
    <t>78.2</t>
  </si>
  <si>
    <t>РАЗДЕЛ N 78.2</t>
  </si>
  <si>
    <t>74.50.1</t>
  </si>
  <si>
    <t>Подраздел KA 74.50.1</t>
  </si>
  <si>
    <t>Предоставление услуг по трудоустройству</t>
  </si>
  <si>
    <t>Деятельность по подбору персонала прочая</t>
  </si>
  <si>
    <t>78.3</t>
  </si>
  <si>
    <t>РАЗДЕЛ N 78.3</t>
  </si>
  <si>
    <t>74.50.2</t>
  </si>
  <si>
    <t>Подраздел KA 74.50.2</t>
  </si>
  <si>
    <t>Предоставление услуг по подбору персонала</t>
  </si>
  <si>
    <t>Деятельность туристических агентств и прочих организаций, предоставляющих услуги в сфере туризма</t>
  </si>
  <si>
    <t>79</t>
  </si>
  <si>
    <t>РАЗДЕЛ N 79</t>
  </si>
  <si>
    <t>63.3</t>
  </si>
  <si>
    <t>Подраздел IA 63.3</t>
  </si>
  <si>
    <t>Деятельность туристических агентств</t>
  </si>
  <si>
    <t>Деятельность туристических агентств и туроператоров</t>
  </si>
  <si>
    <t>79.1</t>
  </si>
  <si>
    <t>РАЗДЕЛ N 79.1</t>
  </si>
  <si>
    <t>Услуги по бронированию прочие и сопутствующая деятельность</t>
  </si>
  <si>
    <t>79.9</t>
  </si>
  <si>
    <t>РАЗДЕЛ N 79.9</t>
  </si>
  <si>
    <t>63.30</t>
  </si>
  <si>
    <t>Подраздел IA 63.30</t>
  </si>
  <si>
    <t>Деятельность по обеспечению безопасности и проведению расследований</t>
  </si>
  <si>
    <t>80</t>
  </si>
  <si>
    <t>РАЗДЕЛ N 80</t>
  </si>
  <si>
    <t>74.6</t>
  </si>
  <si>
    <t>Подраздел KA 74.6</t>
  </si>
  <si>
    <t>Проведение расследований и обеспечение безопасности</t>
  </si>
  <si>
    <t>Деятельность частных охранных служб</t>
  </si>
  <si>
    <t>80.1</t>
  </si>
  <si>
    <t>РАЗДЕЛ N 80.1</t>
  </si>
  <si>
    <t>Деятельность систем обеспечения безопасности</t>
  </si>
  <si>
    <t>80.2</t>
  </si>
  <si>
    <t>РАЗДЕЛ N 80.2</t>
  </si>
  <si>
    <t>74.60</t>
  </si>
  <si>
    <t>Подраздел KA 74.60</t>
  </si>
  <si>
    <t>Деятельность по расследованию</t>
  </si>
  <si>
    <t>80.3</t>
  </si>
  <si>
    <t>РАЗДЕЛ N 80.3</t>
  </si>
  <si>
    <t>Деятельность по обслуживанию зданий и территорий</t>
  </si>
  <si>
    <t>81</t>
  </si>
  <si>
    <t>РАЗДЕЛ N 81</t>
  </si>
  <si>
    <t>Деятельность по комплексному обслуживанию помещений</t>
  </si>
  <si>
    <t>81.1</t>
  </si>
  <si>
    <t>РАЗДЕЛ N 81.1</t>
  </si>
  <si>
    <t>Деятельность по чистке и уборке</t>
  </si>
  <si>
    <t>81.2</t>
  </si>
  <si>
    <t>РАЗДЕЛ N 81.2</t>
  </si>
  <si>
    <t>74.70.1</t>
  </si>
  <si>
    <t>Подраздел KA 74.70.1</t>
  </si>
  <si>
    <t>Чистка и уборка производственных и жилых помещений и оборудования</t>
  </si>
  <si>
    <t>Предоставление услуг по благоустройству ландшафта</t>
  </si>
  <si>
    <t>81.3</t>
  </si>
  <si>
    <t>РАЗДЕЛ N 81.3</t>
  </si>
  <si>
    <t>01.41.2</t>
  </si>
  <si>
    <t xml:space="preserve">   Предоставление   услуг   по   закладке,   обработке    и   содержанию садов, парков  и  других  зеленых  насаждений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</si>
  <si>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</si>
  <si>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</si>
  <si>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РАЗДЕЛ N 82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</si>
  <si>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</si>
  <si>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</si>
  <si>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РАЗДЕЛ N 82.1</t>
  </si>
  <si>
    <t>Деятельность центров обработки телефонных вызовов</t>
  </si>
  <si>
    <t>82.2</t>
  </si>
  <si>
    <t>РАЗДЕЛ N 82.2</t>
  </si>
  <si>
    <t>74.86</t>
  </si>
  <si>
    <t>Подраздел KA 74.86</t>
  </si>
  <si>
    <t>Деятельность центров телефонного обслуживания</t>
  </si>
  <si>
    <t>Деятельность по организации конференций и выставок</t>
  </si>
  <si>
    <t>82.3</t>
  </si>
  <si>
    <t>РАЗДЕЛ N 82.3</t>
  </si>
  <si>
    <t>74.87.5</t>
  </si>
  <si>
    <t>Предоставление услуг по оформлению помещений, деятельность по организации ярмарок, выставок и конгрессов</t>
  </si>
  <si>
    <t>Деятельность по предоставлению вспомогательных услуг для бизнеса, не включенная в другие группировки</t>
  </si>
  <si>
    <t>82.9</t>
  </si>
  <si>
    <t>РАЗДЕЛ N 82.9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</si>
  <si>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</si>
  <si>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</si>
  <si>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</si>
  <si>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</si>
  <si>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РАЗДЕЛ O 84</t>
  </si>
  <si>
    <t>РАЗДЕЛ O</t>
  </si>
  <si>
    <t>Подраздел LA</t>
  </si>
  <si>
    <t>Подраздел LA 75</t>
  </si>
  <si>
    <t>Государственное управление и обеспечение военной безопасности; социальное страхование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</si>
  <si>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</si>
  <si>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</si>
  <si>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РАЗДЕЛ O 84.1</t>
  </si>
  <si>
    <t>75.1</t>
  </si>
  <si>
    <t>Подраздел LA 75.1</t>
  </si>
  <si>
    <t>Государственное управление общего и социально-экономического характера</t>
  </si>
  <si>
    <t>Предоставление государственных услуг обществу</t>
  </si>
  <si>
    <t>84.2</t>
  </si>
  <si>
    <t>РАЗДЕЛ O 84.2</t>
  </si>
  <si>
    <t>75.2</t>
  </si>
  <si>
    <t>Подраздел LA 75.2</t>
  </si>
  <si>
    <t>Предоставление государством услуг обществу в целом</t>
  </si>
  <si>
    <t>Деятельность в области обязательного социального обеспечения</t>
  </si>
  <si>
    <t>84.3</t>
  </si>
  <si>
    <t>РАЗДЕЛ O 84.3</t>
  </si>
  <si>
    <t>75.3</t>
  </si>
  <si>
    <t>Подраздел LA 75.3</t>
  </si>
  <si>
    <t>Деятельность в области обязательного социального страхования</t>
  </si>
  <si>
    <t>ОБРАЗОВАНИЕ</t>
  </si>
  <si>
    <t>P</t>
  </si>
  <si>
    <t>Образование</t>
  </si>
  <si>
    <t>85</t>
  </si>
  <si>
    <t>РАЗДЕЛ P 85</t>
  </si>
  <si>
    <t>РАЗДЕЛ P</t>
  </si>
  <si>
    <t>Подраздел MA</t>
  </si>
  <si>
    <t>Подраздел MA 80</t>
  </si>
  <si>
    <t>Образование общее</t>
  </si>
  <si>
    <t>85.1</t>
  </si>
  <si>
    <t>РАЗДЕЛ P 85.1</t>
  </si>
  <si>
    <t>Образование профессиональное</t>
  </si>
  <si>
    <t>РАЗДЕЛ P 85.2</t>
  </si>
  <si>
    <t>Обучение профессиональное</t>
  </si>
  <si>
    <t>85.3</t>
  </si>
  <si>
    <t>РАЗДЕЛ P 85.3</t>
  </si>
  <si>
    <t>Образование дополнительное</t>
  </si>
  <si>
    <t>85.4</t>
  </si>
  <si>
    <t>РАЗДЕЛ P 85.4</t>
  </si>
  <si>
    <t>80.42</t>
  </si>
  <si>
    <t>Подраздел MA 80.42</t>
  </si>
  <si>
    <t xml:space="preserve"> Образование для взрослых и прочие виды  образования,  не  включенные в другие группировки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</si>
  <si>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</si>
  <si>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</si>
  <si>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</si>
  <si>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</si>
  <si>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Раздел Q 86</t>
  </si>
  <si>
    <t>Раздел Q</t>
  </si>
  <si>
    <t>Подраздел NA 85</t>
  </si>
  <si>
    <t>Здравоохранение и предоставление социальных услуг</t>
  </si>
  <si>
    <t>Деятельность больничных организаций</t>
  </si>
  <si>
    <t>86.1</t>
  </si>
  <si>
    <t>Раздел Q 86.1</t>
  </si>
  <si>
    <t>85.11</t>
  </si>
  <si>
    <t>Подраздел NA 85.11</t>
  </si>
  <si>
    <t>Деятельность лечебных учреждений</t>
  </si>
  <si>
    <t>Медицинская и стоматологическая практика</t>
  </si>
  <si>
    <t>86.2</t>
  </si>
  <si>
    <t>Раздел Q 86.2</t>
  </si>
  <si>
    <t>Деятельность в области медицины прочая</t>
  </si>
  <si>
    <t>86.9</t>
  </si>
  <si>
    <t>Раздел Q 86.9</t>
  </si>
  <si>
    <t>85.14</t>
  </si>
  <si>
    <t>Подраздел NA 85.14</t>
  </si>
  <si>
    <t>Прочая деятельность по охране здоровья</t>
  </si>
  <si>
    <t>Деятельность по уходу с обеспечением проживания</t>
  </si>
  <si>
    <t>87</t>
  </si>
  <si>
    <t>Раздел Q 87</t>
  </si>
  <si>
    <t>85.31</t>
  </si>
  <si>
    <t>Подраздел NA 85.31</t>
  </si>
  <si>
    <t>Предоставление социальных услуг  с  обеспечением проживания</t>
  </si>
  <si>
    <t>Деятельность по медицинскому уходу с обеспечением проживания</t>
  </si>
  <si>
    <t>87.1</t>
  </si>
  <si>
    <t>Раздел Q 87.1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</si>
  <si>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</si>
  <si>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</si>
  <si>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Раздел Q 87.2</t>
  </si>
  <si>
    <t>Деятельность по уходу за престарелыми и инвалидами с обеспечением проживания</t>
  </si>
  <si>
    <t>87.3</t>
  </si>
  <si>
    <t>Раздел Q 87.3</t>
  </si>
  <si>
    <t>Деятельность по уходу с обеспечением проживания прочая</t>
  </si>
  <si>
    <t>87.9</t>
  </si>
  <si>
    <t>Раздел Q 87.9</t>
  </si>
  <si>
    <t>Предоставление социальных услуг без обеспечения проживания</t>
  </si>
  <si>
    <t>88</t>
  </si>
  <si>
    <t>Раздел Q 88</t>
  </si>
  <si>
    <t>85.32</t>
  </si>
  <si>
    <t>Подраздел NA 85.32</t>
  </si>
  <si>
    <t>Предоставление социальных услуг без обеспечения проживания престарелым и инвалидам</t>
  </si>
  <si>
    <t>88.1</t>
  </si>
  <si>
    <t>Раздел Q 88.1</t>
  </si>
  <si>
    <t>Предоставление прочих социальных услуг без обеспечения проживания</t>
  </si>
  <si>
    <t>88.9</t>
  </si>
  <si>
    <t>Раздел Q 88.9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</si>
  <si>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</si>
  <si>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</si>
  <si>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</si>
  <si>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РАЗДЕЛ R 90</t>
  </si>
  <si>
    <t>РАЗДЕЛ R</t>
  </si>
  <si>
    <t>92.3</t>
  </si>
  <si>
    <t>Подраздел ОА 92.3</t>
  </si>
  <si>
    <t>Прочая зрелищно - развлекательная деятельность</t>
  </si>
  <si>
    <t>РАЗДЕЛ R 90.0</t>
  </si>
  <si>
    <t>Деятельность библиотек, архивов, музеев и прочих объектов культуры</t>
  </si>
  <si>
    <t>91</t>
  </si>
  <si>
    <t>РАЗДЕЛ R 91</t>
  </si>
  <si>
    <t>92.51</t>
  </si>
  <si>
    <t>Подраздел ОА 92.51</t>
  </si>
  <si>
    <t>Деятельность библиотек, архивов, учреждений клубного типа</t>
  </si>
  <si>
    <t>91.0</t>
  </si>
  <si>
    <t>РАЗДЕЛ R 91.0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</si>
  <si>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</si>
  <si>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</si>
  <si>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РАЗДЕЛ R 92</t>
  </si>
  <si>
    <t>92.71</t>
  </si>
  <si>
    <t>Подраздел ОА 92.71</t>
  </si>
  <si>
    <t>Деятельность по организации азартных игр</t>
  </si>
  <si>
    <t>Деятельность по организации и проведению азартных игр и заключения пари</t>
  </si>
  <si>
    <t>РАЗДЕЛ R 92.1</t>
  </si>
  <si>
    <t>Деятельность по организации и проведению лотерей</t>
  </si>
  <si>
    <t>92.2</t>
  </si>
  <si>
    <t>РАЗДЕЛ R 92.2</t>
  </si>
  <si>
    <t>Деятельность в области спорта, отдыха и развлечений</t>
  </si>
  <si>
    <t>93</t>
  </si>
  <si>
    <t>РАЗДЕЛ R 93</t>
  </si>
  <si>
    <t>Подраздел ОА 92</t>
  </si>
  <si>
    <t>Деятельность по организации отдыха и развлечений, культуры и спорта</t>
  </si>
  <si>
    <t>Деятельность в области спорта</t>
  </si>
  <si>
    <t>93.1</t>
  </si>
  <si>
    <t>РАЗДЕЛ R 93.1</t>
  </si>
  <si>
    <t>92.6</t>
  </si>
  <si>
    <t>Подраздел ОА 92.6</t>
  </si>
  <si>
    <t>Деятельность в области отдыха и развлечений</t>
  </si>
  <si>
    <t>93.2</t>
  </si>
  <si>
    <t>РАЗДЕЛ R 93.2</t>
  </si>
  <si>
    <t>Прочая зрелищно-развлекательная деятельность</t>
  </si>
  <si>
    <t>ПРЕДОСТАВЛЕНИЕ ПРОЧИХ ВИДОВ УСЛУГ</t>
  </si>
  <si>
    <t>S</t>
  </si>
  <si>
    <t>Деятельность общественных организаций</t>
  </si>
  <si>
    <t>94</t>
  </si>
  <si>
    <t>РАЗДЕЛ S 94</t>
  </si>
  <si>
    <t>РАЗДЕЛ S</t>
  </si>
  <si>
    <t>Подраздел ОА 91</t>
  </si>
  <si>
    <t>Деятельность общественных объединений</t>
  </si>
  <si>
    <t>Деятельность коммерческих, предпринимательских и профессиональных организаций</t>
  </si>
  <si>
    <t>94.1</t>
  </si>
  <si>
    <t>РАЗДЕЛ S 94.1</t>
  </si>
  <si>
    <t>91.1</t>
  </si>
  <si>
    <t>Подраздел ОА 91.1</t>
  </si>
  <si>
    <t>Деятельность профессиональных союзов</t>
  </si>
  <si>
    <t>94.2</t>
  </si>
  <si>
    <t>РАЗДЕЛ S 94.2</t>
  </si>
  <si>
    <t>91.2</t>
  </si>
  <si>
    <t>Подраздел ОА 91.2</t>
  </si>
  <si>
    <t>Деятельность прочих общественных организаций</t>
  </si>
  <si>
    <t>94.9</t>
  </si>
  <si>
    <t>РАЗДЕЛ S 94.9</t>
  </si>
  <si>
    <t>91.3</t>
  </si>
  <si>
    <t>Подраздел ОА 91.3</t>
  </si>
  <si>
    <t>Деятельность прочих общественных объединений</t>
  </si>
  <si>
    <t>Ремонт компьютеров, предметов личного потребления и хозяйственно-бытового назначения</t>
  </si>
  <si>
    <t>95</t>
  </si>
  <si>
    <t>РАЗДЕЛ S 95</t>
  </si>
  <si>
    <t>Ремонт компьютеров и коммуникационного оборудования</t>
  </si>
  <si>
    <t>95.1</t>
  </si>
  <si>
    <t>РАЗДЕЛ S 95.1</t>
  </si>
  <si>
    <t>72.5</t>
  </si>
  <si>
    <t>Подраздел KA 72.5</t>
  </si>
  <si>
    <t>Техническое обслуживание и ремонт офисных машин и вычислительной техники</t>
  </si>
  <si>
    <t>Ремонт предметов личного потребления и хозяйственно-бытового назначения</t>
  </si>
  <si>
    <t>95.2</t>
  </si>
  <si>
    <t>РАЗДЕЛ S 95.2</t>
  </si>
  <si>
    <t>52.7</t>
  </si>
  <si>
    <t>Подраздел GA 52.7</t>
  </si>
  <si>
    <t>Ремонт бытовых изделий и предметов личного пользования</t>
  </si>
  <si>
    <t>Деятельность по предоставлению прочих персональных услуг</t>
  </si>
  <si>
    <t>96</t>
  </si>
  <si>
    <t>РАЗДЕЛ S 96</t>
  </si>
  <si>
    <t>Подраздел ОА 93</t>
  </si>
  <si>
    <t>Предоставление персональных услуг</t>
  </si>
  <si>
    <t>96.0</t>
  </si>
  <si>
    <t>РАЗДЕЛ S 96.0</t>
  </si>
  <si>
    <t>93.0</t>
  </si>
  <si>
    <t>Подраздел ОА 93.0</t>
  </si>
  <si>
    <t>ОКВЭД 2007</t>
  </si>
  <si>
    <t>ОКВЭД2</t>
  </si>
  <si>
    <t>Индекс-дефлятор по объему работ, выполненных по виду деятельности "Строительство" (Раздел F)</t>
  </si>
  <si>
    <t>Приложение</t>
  </si>
  <si>
    <t>Объем отгруженных товаров собственного производства, выполненных работ и услуг собственными силами</t>
  </si>
  <si>
    <t>Прибыль прибыльных организаций</t>
  </si>
  <si>
    <t>Сальдированный финансовый результат (прибыль минус убыток)</t>
  </si>
  <si>
    <t>1. Промышленное производство (BCDE)</t>
  </si>
  <si>
    <t>2. Сельское хозяйство</t>
  </si>
  <si>
    <t>3. Транспорт</t>
  </si>
  <si>
    <t xml:space="preserve">Производство важнейших видов продукции в натуральном выражении </t>
  </si>
  <si>
    <t>4. Строительство</t>
  </si>
  <si>
    <t>5. Инвестиции</t>
  </si>
  <si>
    <t>6. Торговля и услуги населению</t>
  </si>
  <si>
    <t>7. Малое и среднее предпринимательство, включая микропредприятия</t>
  </si>
  <si>
    <t>8. Финансы</t>
  </si>
  <si>
    <t>Номинальная начисленная среднемесячная заработная плата работников организаций</t>
  </si>
  <si>
    <t>руб/мес</t>
  </si>
  <si>
    <t>Темп номинальной начисленной среднемесячной заработной платы работников организаций</t>
  </si>
  <si>
    <t>% г/г</t>
  </si>
  <si>
    <t>Фонд заработной платы работников организаций</t>
  </si>
  <si>
    <t>Темп роста фонда заработной платы работников организаций</t>
  </si>
  <si>
    <t>10. Труд и занятость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</si>
  <si>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</si>
  <si>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</si>
  <si>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</si>
  <si>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</si>
  <si>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</si>
  <si>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</si>
  <si>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</si>
  <si>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</si>
  <si>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</si>
  <si>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</si>
  <si>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Миграционный прирост (убыль)</t>
  </si>
  <si>
    <t>тыс. чел</t>
  </si>
  <si>
    <t>9. Население</t>
  </si>
  <si>
    <t>Муниципальное образование "Томский район"</t>
  </si>
  <si>
    <r>
      <t>Топливо печное бытовое</t>
    </r>
    <r>
      <rPr>
        <b/>
        <sz val="14"/>
        <color indexed="10"/>
        <rFont val="Times New Roman"/>
        <family val="1"/>
      </rPr>
      <t xml:space="preserve">, </t>
    </r>
    <r>
      <rPr>
        <sz val="14"/>
        <color indexed="10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</si>
  <si>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ЖКХ</t>
  </si>
  <si>
    <t>Село</t>
  </si>
  <si>
    <t>УЭ</t>
  </si>
  <si>
    <t>С 2013 года - естественный прирост населения в среднем на 179 чел/год, миграционный прирост - в среднем 740 чел/год. Итого прирост - 919 чел/год.</t>
  </si>
  <si>
    <t>С 2013 года - естественный прирост населения в среднем на 179 чел/год</t>
  </si>
  <si>
    <t>С 2015 года - миграционный прирост - в среднем 340 чел/год.</t>
  </si>
  <si>
    <t>Численность населения (на конец года), для расчетов</t>
  </si>
  <si>
    <t>Число родившихся, для расчетов</t>
  </si>
  <si>
    <t>Число умерших, для расчетов</t>
  </si>
  <si>
    <t>Естественный прирост, для расчетов</t>
  </si>
  <si>
    <t>нет данных</t>
  </si>
  <si>
    <t>скрыть</t>
  </si>
  <si>
    <t>ЦЗН</t>
  </si>
  <si>
    <t>Показатели прогноза социально-экономического развития муниципального района (городского округа) Томской области на 2019-2024 годы</t>
  </si>
  <si>
    <t>Темп роста ФОТ по РФ (базовый)</t>
  </si>
  <si>
    <t>Среднесрочный прогноз социально-экономического развития Российской Федерации до 2024 года (базовый вариант)</t>
  </si>
  <si>
    <t>Единица</t>
  </si>
  <si>
    <t>измерения</t>
  </si>
  <si>
    <t>Цена на нефть, долл. за баррель</t>
  </si>
  <si>
    <t>Индекс  потребительских цен</t>
  </si>
  <si>
    <t xml:space="preserve">    на конец года </t>
  </si>
  <si>
    <t>% к декабрю</t>
  </si>
  <si>
    <t xml:space="preserve">    в среднем за год</t>
  </si>
  <si>
    <t xml:space="preserve">Валовый внутренний продукт </t>
  </si>
  <si>
    <t xml:space="preserve">    Номинальный объем</t>
  </si>
  <si>
    <t>млрд. руб.</t>
  </si>
  <si>
    <t xml:space="preserve">    Темп роста </t>
  </si>
  <si>
    <t xml:space="preserve">    Индекс-дефлятор ВВП</t>
  </si>
  <si>
    <t xml:space="preserve">Объем отгруженной продукции (работ. услуг) </t>
  </si>
  <si>
    <t xml:space="preserve">    индекс промышленного производства </t>
  </si>
  <si>
    <t xml:space="preserve">    Индекс-дефлятор (по сопоставимому кругу предприятий)</t>
  </si>
  <si>
    <t xml:space="preserve">Продукция сельского хозяйства </t>
  </si>
  <si>
    <t xml:space="preserve">    Индекс-дефлятор</t>
  </si>
  <si>
    <t xml:space="preserve">Инвестиции в основной капитал </t>
  </si>
  <si>
    <t xml:space="preserve">     к ВВП</t>
  </si>
  <si>
    <t xml:space="preserve">% </t>
  </si>
  <si>
    <t>Валовое накопление основного капитала без учета ценностей</t>
  </si>
  <si>
    <t xml:space="preserve"> Объем платных услуг населению</t>
  </si>
  <si>
    <t>Прибыль по всем видам деятельности</t>
  </si>
  <si>
    <t xml:space="preserve">    Темп роста</t>
  </si>
  <si>
    <t>Прибыль прибыльных организаций для целей бухгалтерского учета</t>
  </si>
  <si>
    <t>Амортизация</t>
  </si>
  <si>
    <t>Среднегодовая стоимость амортизируемого имущества</t>
  </si>
  <si>
    <t>руб./мес.</t>
  </si>
  <si>
    <t>Реальная заработная плата  работников организаций</t>
  </si>
  <si>
    <t>Реальные располагаемые денежные доходы населения</t>
  </si>
  <si>
    <t>Прожиточный минимум в среднем на душу населения (в среднем за год) *</t>
  </si>
  <si>
    <t>трудоспособного населения*</t>
  </si>
  <si>
    <t>пенсионеров*</t>
  </si>
  <si>
    <t>детей*</t>
  </si>
  <si>
    <t>Экспорт товаров</t>
  </si>
  <si>
    <t xml:space="preserve">     Номинальное значение</t>
  </si>
  <si>
    <t>млрд. долл. США</t>
  </si>
  <si>
    <t xml:space="preserve">     Темп роста в номинальном выражении</t>
  </si>
  <si>
    <t xml:space="preserve">     Темп роста в реальном выражении</t>
  </si>
  <si>
    <t>Экспорт ТЭК</t>
  </si>
  <si>
    <t>Несырьевой неэнергетический                                   (без нефтепродуктов)</t>
  </si>
  <si>
    <t>Импорт товаров</t>
  </si>
  <si>
    <t>Торговый баланс</t>
  </si>
  <si>
    <t>Счет текущих операций</t>
  </si>
  <si>
    <t>Приток (+)/отток (-) капитала</t>
  </si>
  <si>
    <t>Изменение валютных резервов                                    ('-' -снижение, '+' -рост)</t>
  </si>
  <si>
    <t>Численность рабочей силы</t>
  </si>
  <si>
    <t>млн.чел.</t>
  </si>
  <si>
    <t>Численность занятых в экономике</t>
  </si>
  <si>
    <t>Общая численность безработных граждан</t>
  </si>
  <si>
    <t>Уровень безработицы</t>
  </si>
  <si>
    <t>% к рабочей силе</t>
  </si>
  <si>
    <t>Производительность труда</t>
  </si>
  <si>
    <t>Курс Доллара</t>
  </si>
  <si>
    <t>рублей за доллар</t>
  </si>
  <si>
    <t>*Прожиточный минимум рассчитан исходя из действующей потребительской корзины</t>
  </si>
  <si>
    <t>на 01.07.
2018*</t>
  </si>
  <si>
    <t>Доля численности населения старше трудоспособного возраста, для расчетов</t>
  </si>
  <si>
    <t>Доля численности населения трудоспособного возраста, для расчетов</t>
  </si>
  <si>
    <r>
      <t xml:space="preserve">Прогноз индексов дефляторов и индексов цен производителей по видам экономической деятельности до 2024 г.
</t>
    </r>
    <r>
      <rPr>
        <sz val="14"/>
        <color indexed="8"/>
        <rFont val="Arial"/>
        <family val="2"/>
      </rPr>
      <t xml:space="preserve">(по полному  кругу предприятий без НДС, косвенных налогов, торгово-транспортной наценки), в % г/г </t>
    </r>
    <r>
      <rPr>
        <b/>
        <sz val="14"/>
        <color indexed="8"/>
        <rFont val="Arial"/>
        <family val="2"/>
      </rPr>
      <t xml:space="preserve"> 
(базовый вариант)</t>
    </r>
  </si>
  <si>
    <t>Н а и м е н о в а н и е  о т р а с л и</t>
  </si>
  <si>
    <r>
      <t>оценка</t>
    </r>
    <r>
      <rPr>
        <b/>
        <i/>
        <vertAlign val="superscript"/>
        <sz val="10"/>
        <color indexed="8"/>
        <rFont val="Arial"/>
        <family val="2"/>
      </rPr>
      <t>1</t>
    </r>
  </si>
  <si>
    <t>Промышленность (BCDE)</t>
  </si>
  <si>
    <t xml:space="preserve">  дефлятор</t>
  </si>
  <si>
    <t xml:space="preserve">  ИЦП</t>
  </si>
  <si>
    <t xml:space="preserve">   в т. ч.  без продукции ТЭКа (нефть, нефтепродукты, уголь, газ, энергетика)</t>
  </si>
  <si>
    <t>Добыча полезных ископаемых (Раздел B)</t>
  </si>
  <si>
    <t xml:space="preserve">Добыча топливно-энергетических полезных ископаемых (05, 06+09) </t>
  </si>
  <si>
    <t>Добыча угля (05)</t>
  </si>
  <si>
    <t xml:space="preserve">  уголь энергетический каменный</t>
  </si>
  <si>
    <t>Добыча сырой нефти и природного газа (06+09)</t>
  </si>
  <si>
    <t xml:space="preserve">Добыча металлических руд и прочих полезных ископаемых (07, 08) </t>
  </si>
  <si>
    <t>Добыча металлических руд (07)</t>
  </si>
  <si>
    <t xml:space="preserve">  индекс цен производителей</t>
  </si>
  <si>
    <t>Добыча прочих полезных ископаемых (08)</t>
  </si>
  <si>
    <t>Обрабатывающие производства (Раздел C)</t>
  </si>
  <si>
    <t>Производство пищевых продуктов, напитков и табачных изделей (10, 11, 12)</t>
  </si>
  <si>
    <t>Производство текстильных изделий, 
Производство одежды, 
Производство кожи и изделий из кожи (13, 14,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</si>
  <si>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</si>
  <si>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</si>
  <si>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Производство нефтепродуктов (19.2)</t>
  </si>
  <si>
    <t>Производство химических веществ и химических продуктов,
Производство лекарственных средств и материалов, применяемых в медицинских целях, 
Производство резиновых и пластмассовых изделий (20, 21, 22)</t>
  </si>
  <si>
    <t>Производство прочей неметаллической минеральной продукции (23)</t>
  </si>
  <si>
    <t xml:space="preserve">Производство черных металлов 
(24.1, 24.2, 24.3, 24.5) </t>
  </si>
  <si>
    <t>Производство основных драгоценных металлов и прочих цветных металлов, производство ядерного топлива (24.4)</t>
  </si>
  <si>
    <t>Производство готовых металлических изделий, кроме машин и оборудования (25)</t>
  </si>
  <si>
    <t>Продукция машиностроения (26, 27, 28, 29, 30, 33)</t>
  </si>
  <si>
    <t xml:space="preserve"> Прочие</t>
  </si>
  <si>
    <t>Обеспечение электрической энергией, газом и паром; кондиционирование воздуха (35)</t>
  </si>
  <si>
    <t xml:space="preserve">  индекс цен производителей (ИЦП)</t>
  </si>
  <si>
    <t>Водоснабжение; водоотведение, организация сбора и утилизация отходов, деятельность по ликвидации загрязнений (Раздел E)</t>
  </si>
  <si>
    <t>Сельское хозяйство</t>
  </si>
  <si>
    <t xml:space="preserve">  индексы цен производителей</t>
  </si>
  <si>
    <t xml:space="preserve"> - растениеводство</t>
  </si>
  <si>
    <t xml:space="preserve"> - животноводство</t>
  </si>
  <si>
    <t xml:space="preserve">  индекс цен реализации продукции сельхозпроизводителями</t>
  </si>
  <si>
    <t>Транспорт, вкл. трубопроводный</t>
  </si>
  <si>
    <t xml:space="preserve">  ИЦП с исключением трубопроводн. транспорта</t>
  </si>
  <si>
    <t>Инвестиции в основной капитал (капитальные вложения)</t>
  </si>
  <si>
    <t xml:space="preserve">  индексы цен </t>
  </si>
  <si>
    <t>Потребительский рынок</t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</si>
  <si>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</si>
  <si>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</si>
  <si>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</si>
  <si>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</si>
  <si>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- индексы-дефляторы, выделенный курсивом - оценка</t>
    </r>
  </si>
  <si>
    <t>Базовый вариант</t>
  </si>
  <si>
    <t>Оценка</t>
  </si>
  <si>
    <t>Прогноз</t>
  </si>
  <si>
    <r>
      <t xml:space="preserve">Показатели инфляции:
 • </t>
    </r>
    <r>
      <rPr>
        <b/>
        <u val="single"/>
        <sz val="14"/>
        <rFont val="Times New Roman"/>
        <family val="1"/>
      </rPr>
      <t>потребительские цены (ИПЦ)</t>
    </r>
  </si>
  <si>
    <t xml:space="preserve">  рост цен на конец периода, % к декабрю</t>
  </si>
  <si>
    <t xml:space="preserve">  в среднем за год, % г/г</t>
  </si>
  <si>
    <t xml:space="preserve">   Товары </t>
  </si>
  <si>
    <t xml:space="preserve">     продовольственные товары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</si>
  <si>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</si>
  <si>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</si>
  <si>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</si>
  <si>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</si>
  <si>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</si>
  <si>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</si>
  <si>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нет данных ???</t>
  </si>
  <si>
    <t>убыток, для расчетов</t>
  </si>
  <si>
    <t>Удельный вес (растениеводство)</t>
  </si>
  <si>
    <t>Удельный вес (животноводство)</t>
  </si>
  <si>
    <t>Показатели прогноза социально-экономического развития муниципального района (городского округа) Томской области на 2019-2021 годы</t>
  </si>
  <si>
    <t>11. Развитие социальной сферы</t>
  </si>
  <si>
    <t>Обеспеченность:</t>
  </si>
  <si>
    <t>детей в возрасте 1-6 лет местами в дошкольных образовательных учреждениях</t>
  </si>
  <si>
    <t>общедоступными  библиотеками</t>
  </si>
  <si>
    <t>учреждениями культурно-досугового типа</t>
  </si>
  <si>
    <t>спортивными залами</t>
  </si>
  <si>
    <t>тыс.кв.м на 10 тыс.чел.</t>
  </si>
  <si>
    <t>плоскостными сооржениями</t>
  </si>
  <si>
    <t>кв.м на 10 тыс.чел.</t>
  </si>
  <si>
    <t>плавательными бассейнами</t>
  </si>
  <si>
    <t>кв.м зеркала воды на 10 тыс.чел.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</si>
  <si>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</si>
  <si>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село</t>
  </si>
  <si>
    <t>Выпуск учащихся из государственных дневных полных средних общеобразовательных учреждений</t>
  </si>
  <si>
    <t>чел. на 100 жителей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</si>
  <si>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- индексы-дефляторы, выделенный курсивом - оценка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</si>
</sst>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_)"/>
    <numFmt numFmtId="176" formatCode="0.0_)"/>
    <numFmt numFmtId="177" formatCode="0.00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_-* #,##0.0000_р_._-;\-* #,##0.0000_р_._-;_-* &quot;-&quot;??_р_._-;_-@_-"/>
  </numFmts>
  <fonts count="10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3"/>
      <name val="Times New Roman Cyr"/>
      <family val="1"/>
    </font>
    <font>
      <sz val="16"/>
      <name val="Arial"/>
      <family val="2"/>
    </font>
    <font>
      <b/>
      <sz val="26"/>
      <name val="Times New Roman"/>
      <family val="1"/>
    </font>
    <font>
      <i/>
      <sz val="16"/>
      <name val="Arial"/>
      <family val="2"/>
    </font>
    <font>
      <sz val="10"/>
      <name val="Helv"/>
      <family val="0"/>
    </font>
    <font>
      <sz val="12"/>
      <name val="Arial"/>
      <family val="2"/>
    </font>
    <font>
      <vertAlign val="superscript"/>
      <sz val="28"/>
      <name val="Times New Roman Cyr"/>
      <family val="0"/>
    </font>
    <font>
      <b/>
      <sz val="28"/>
      <name val="Times New Roman Cyr"/>
      <family val="0"/>
    </font>
    <font>
      <sz val="10"/>
      <name val="Courier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3"/>
      <color indexed="8"/>
      <name val="Times New Roman CYR"/>
      <family val="1"/>
    </font>
    <font>
      <b/>
      <sz val="12"/>
      <name val="Times New Roman"/>
      <family val="1"/>
    </font>
    <font>
      <b/>
      <i/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Courier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Cambria"/>
      <family val="1"/>
    </font>
    <font>
      <strike/>
      <sz val="14"/>
      <name val="Cambria"/>
      <family val="1"/>
    </font>
    <font>
      <sz val="12"/>
      <color indexed="8"/>
      <name val="Cambria"/>
      <family val="1"/>
    </font>
    <font>
      <sz val="13"/>
      <color indexed="8"/>
      <name val="Times New Roman"/>
      <family val="1"/>
    </font>
    <font>
      <sz val="13"/>
      <color indexed="8"/>
      <name val="Cambria"/>
      <family val="1"/>
    </font>
    <font>
      <b/>
      <sz val="12"/>
      <color indexed="8"/>
      <name val="Cambria"/>
      <family val="1"/>
    </font>
    <font>
      <sz val="14"/>
      <color indexed="8"/>
      <name val="Courier"/>
      <family val="1"/>
    </font>
    <font>
      <b/>
      <sz val="14"/>
      <name val="Cambria"/>
      <family val="1"/>
    </font>
    <font>
      <sz val="13"/>
      <name val="Courier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Courier"/>
      <family val="1"/>
    </font>
    <font>
      <b/>
      <i/>
      <sz val="14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u val="single"/>
      <sz val="14"/>
      <name val="Times New Roman"/>
      <family val="1"/>
    </font>
    <font>
      <sz val="12.5"/>
      <color indexed="8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4"/>
      <color indexed="30"/>
      <name val="Times New Roman"/>
      <family val="1"/>
    </font>
    <font>
      <sz val="13"/>
      <color indexed="9"/>
      <name val="Courier"/>
      <family val="1"/>
    </font>
    <font>
      <sz val="13"/>
      <color indexed="9"/>
      <name val="Times New Roman"/>
      <family val="1"/>
    </font>
    <font>
      <sz val="10"/>
      <color indexed="3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rgb="FFFF0000"/>
      <name val="Arial Cyr"/>
      <family val="0"/>
    </font>
    <font>
      <b/>
      <sz val="14"/>
      <color rgb="FF0070C0"/>
      <name val="Times New Roman"/>
      <family val="1"/>
    </font>
    <font>
      <sz val="13"/>
      <color theme="0"/>
      <name val="Courier"/>
      <family val="1"/>
    </font>
    <font>
      <sz val="13"/>
      <color theme="0"/>
      <name val="Times New Roman"/>
      <family val="1"/>
    </font>
    <font>
      <sz val="10"/>
      <color rgb="FF0070C0"/>
      <name val="Arial Cyr"/>
      <family val="0"/>
    </font>
    <font>
      <sz val="9"/>
      <color theme="1"/>
      <name val="Times New Roman"/>
      <family val="1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80" fillId="0" borderId="0">
      <alignment/>
      <protection/>
    </xf>
    <xf numFmtId="175" fontId="23" fillId="0" borderId="0">
      <alignment/>
      <protection/>
    </xf>
    <xf numFmtId="0" fontId="80" fillId="0" borderId="0">
      <alignment/>
      <protection/>
    </xf>
    <xf numFmtId="175" fontId="23" fillId="0" borderId="0">
      <alignment/>
      <protection/>
    </xf>
    <xf numFmtId="0" fontId="7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19" fillId="0" borderId="0">
      <alignment/>
      <protection/>
    </xf>
    <xf numFmtId="0" fontId="9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0" borderId="0" xfId="0" applyFont="1" applyFill="1" applyAlignment="1">
      <alignment vertical="center" wrapText="1"/>
    </xf>
    <xf numFmtId="173" fontId="2" fillId="0" borderId="10" xfId="0" applyNumberFormat="1" applyFont="1" applyFill="1" applyBorder="1" applyAlignment="1" applyProtection="1">
      <alignment horizontal="right" wrapText="1"/>
      <protection/>
    </xf>
    <xf numFmtId="173" fontId="6" fillId="0" borderId="10" xfId="0" applyNumberFormat="1" applyFont="1" applyFill="1" applyBorder="1" applyAlignment="1" applyProtection="1">
      <alignment horizontal="right" wrapText="1"/>
      <protection/>
    </xf>
    <xf numFmtId="0" fontId="6" fillId="35" borderId="10" xfId="0" applyFont="1" applyFill="1" applyBorder="1" applyAlignment="1" applyProtection="1">
      <alignment horizontal="left" vertical="center" wrapText="1" shrinkToFit="1"/>
      <protection/>
    </xf>
    <xf numFmtId="0" fontId="97" fillId="0" borderId="10" xfId="0" applyFont="1" applyFill="1" applyBorder="1" applyAlignment="1" applyProtection="1">
      <alignment horizontal="left" vertical="center" wrapText="1" shrinkToFit="1"/>
      <protection/>
    </xf>
    <xf numFmtId="0" fontId="97" fillId="0" borderId="10" xfId="0" applyFont="1" applyFill="1" applyBorder="1" applyAlignment="1" applyProtection="1">
      <alignment horizontal="center" vertical="center" wrapText="1"/>
      <protection/>
    </xf>
    <xf numFmtId="173" fontId="97" fillId="0" borderId="10" xfId="0" applyNumberFormat="1" applyFont="1" applyFill="1" applyBorder="1" applyAlignment="1" applyProtection="1">
      <alignment horizontal="right" wrapText="1"/>
      <protection/>
    </xf>
    <xf numFmtId="173" fontId="97" fillId="0" borderId="10" xfId="0" applyNumberFormat="1" applyFont="1" applyFill="1" applyBorder="1" applyAlignment="1" applyProtection="1">
      <alignment horizontal="right" wrapText="1"/>
      <protection locked="0"/>
    </xf>
    <xf numFmtId="173" fontId="6" fillId="0" borderId="10" xfId="0" applyNumberFormat="1" applyFont="1" applyFill="1" applyBorder="1" applyAlignment="1" applyProtection="1">
      <alignment horizontal="right" wrapText="1"/>
      <protection locked="0"/>
    </xf>
    <xf numFmtId="0" fontId="97" fillId="0" borderId="10" xfId="0" applyFont="1" applyFill="1" applyBorder="1" applyAlignment="1">
      <alignment horizontal="left" vertical="center" wrapText="1" shrinkToFit="1"/>
    </xf>
    <xf numFmtId="0" fontId="97" fillId="0" borderId="10" xfId="0" applyFont="1" applyFill="1" applyBorder="1" applyAlignment="1">
      <alignment horizontal="center" vertical="center" wrapText="1" shrinkToFit="1"/>
    </xf>
    <xf numFmtId="173" fontId="97" fillId="0" borderId="10" xfId="0" applyNumberFormat="1" applyFont="1" applyFill="1" applyBorder="1" applyAlignment="1">
      <alignment horizontal="right" wrapText="1" shrinkToFit="1"/>
    </xf>
    <xf numFmtId="0" fontId="98" fillId="0" borderId="10" xfId="0" applyFont="1" applyFill="1" applyBorder="1" applyAlignment="1">
      <alignment horizontal="left" vertical="center" wrapText="1" shrinkToFit="1"/>
    </xf>
    <xf numFmtId="0" fontId="97" fillId="0" borderId="10" xfId="0" applyFont="1" applyFill="1" applyBorder="1" applyAlignment="1">
      <alignment horizontal="center" vertical="center" wrapText="1"/>
    </xf>
    <xf numFmtId="173" fontId="97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173" fontId="6" fillId="0" borderId="10" xfId="0" applyNumberFormat="1" applyFont="1" applyFill="1" applyBorder="1" applyAlignment="1">
      <alignment horizontal="right" wrapText="1" shrinkToFit="1"/>
    </xf>
    <xf numFmtId="0" fontId="99" fillId="0" borderId="0" xfId="0" applyFont="1" applyAlignment="1">
      <alignment/>
    </xf>
    <xf numFmtId="173" fontId="6" fillId="0" borderId="10" xfId="0" applyNumberFormat="1" applyFont="1" applyFill="1" applyBorder="1" applyAlignment="1" applyProtection="1">
      <alignment horizontal="right" wrapText="1" shrinkToFit="1"/>
      <protection locked="0"/>
    </xf>
    <xf numFmtId="0" fontId="5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3" fontId="6" fillId="35" borderId="10" xfId="0" applyNumberFormat="1" applyFont="1" applyFill="1" applyBorder="1" applyAlignment="1" applyProtection="1">
      <alignment horizontal="right" wrapText="1"/>
      <protection/>
    </xf>
    <xf numFmtId="173" fontId="6" fillId="35" borderId="10" xfId="0" applyNumberFormat="1" applyFont="1" applyFill="1" applyBorder="1" applyAlignment="1" applyProtection="1">
      <alignment horizontal="right" wrapText="1"/>
      <protection locked="0"/>
    </xf>
    <xf numFmtId="0" fontId="6" fillId="0" borderId="11" xfId="0" applyFont="1" applyFill="1" applyBorder="1" applyAlignment="1" applyProtection="1">
      <alignment vertical="center" wrapText="1" shrinkToFit="1"/>
      <protection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00" fillId="0" borderId="0" xfId="0" applyFont="1" applyFill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12" borderId="0" xfId="0" applyFont="1" applyFill="1" applyAlignment="1">
      <alignment/>
    </xf>
    <xf numFmtId="0" fontId="12" fillId="12" borderId="0" xfId="0" applyFont="1" applyFill="1" applyAlignment="1">
      <alignment/>
    </xf>
    <xf numFmtId="0" fontId="6" fillId="12" borderId="10" xfId="0" applyFont="1" applyFill="1" applyBorder="1" applyAlignment="1" applyProtection="1">
      <alignment horizontal="center" vertical="center" wrapText="1"/>
      <protection/>
    </xf>
    <xf numFmtId="173" fontId="6" fillId="12" borderId="10" xfId="0" applyNumberFormat="1" applyFont="1" applyFill="1" applyBorder="1" applyAlignment="1" applyProtection="1">
      <alignment horizontal="right" wrapText="1"/>
      <protection/>
    </xf>
    <xf numFmtId="173" fontId="6" fillId="12" borderId="10" xfId="0" applyNumberFormat="1" applyFont="1" applyFill="1" applyBorder="1" applyAlignment="1" applyProtection="1">
      <alignment horizontal="right" wrapText="1"/>
      <protection locked="0"/>
    </xf>
    <xf numFmtId="0" fontId="5" fillId="12" borderId="10" xfId="0" applyFont="1" applyFill="1" applyBorder="1" applyAlignment="1">
      <alignment vertical="center" wrapText="1"/>
    </xf>
    <xf numFmtId="0" fontId="5" fillId="12" borderId="10" xfId="0" applyFont="1" applyFill="1" applyBorder="1" applyAlignment="1" applyProtection="1">
      <alignment horizontal="left" vertical="center" wrapText="1" shrinkToFit="1"/>
      <protection/>
    </xf>
    <xf numFmtId="173" fontId="97" fillId="35" borderId="10" xfId="0" applyNumberFormat="1" applyFont="1" applyFill="1" applyBorder="1" applyAlignment="1" applyProtection="1">
      <alignment horizontal="right" wrapText="1"/>
      <protection/>
    </xf>
    <xf numFmtId="173" fontId="97" fillId="35" borderId="10" xfId="0" applyNumberFormat="1" applyFont="1" applyFill="1" applyBorder="1" applyAlignment="1" applyProtection="1">
      <alignment horizontal="right" wrapText="1"/>
      <protection locked="0"/>
    </xf>
    <xf numFmtId="173" fontId="97" fillId="35" borderId="10" xfId="0" applyNumberFormat="1" applyFont="1" applyFill="1" applyBorder="1" applyAlignment="1">
      <alignment horizontal="right" wrapText="1" shrinkToFit="1"/>
    </xf>
    <xf numFmtId="173" fontId="97" fillId="35" borderId="10" xfId="0" applyNumberFormat="1" applyFont="1" applyFill="1" applyBorder="1" applyAlignment="1">
      <alignment horizontal="right" wrapText="1"/>
    </xf>
    <xf numFmtId="173" fontId="6" fillId="12" borderId="10" xfId="0" applyNumberFormat="1" applyFont="1" applyFill="1" applyBorder="1" applyAlignment="1">
      <alignment horizontal="right" wrapText="1" shrinkToFit="1"/>
    </xf>
    <xf numFmtId="173" fontId="6" fillId="12" borderId="10" xfId="0" applyNumberFormat="1" applyFont="1" applyFill="1" applyBorder="1" applyAlignment="1" applyProtection="1">
      <alignment horizontal="right" wrapText="1" shrinkToFit="1"/>
      <protection locked="0"/>
    </xf>
    <xf numFmtId="173" fontId="6" fillId="12" borderId="10" xfId="0" applyNumberFormat="1" applyFont="1" applyFill="1" applyBorder="1" applyAlignment="1">
      <alignment horizontal="right" wrapText="1"/>
    </xf>
    <xf numFmtId="0" fontId="97" fillId="12" borderId="10" xfId="0" applyFont="1" applyFill="1" applyBorder="1" applyAlignment="1" applyProtection="1">
      <alignment horizontal="center" vertical="center" wrapText="1"/>
      <protection/>
    </xf>
    <xf numFmtId="0" fontId="6" fillId="12" borderId="10" xfId="0" applyFont="1" applyFill="1" applyBorder="1" applyAlignment="1">
      <alignment horizontal="center" vertical="center" wrapText="1" shrinkToFit="1"/>
    </xf>
    <xf numFmtId="0" fontId="97" fillId="12" borderId="10" xfId="0" applyFont="1" applyFill="1" applyBorder="1" applyAlignment="1">
      <alignment horizontal="center" vertical="center" wrapText="1" shrinkToFit="1"/>
    </xf>
    <xf numFmtId="0" fontId="6" fillId="12" borderId="10" xfId="0" applyFont="1" applyFill="1" applyBorder="1" applyAlignment="1">
      <alignment horizontal="center" vertical="center" wrapText="1"/>
    </xf>
    <xf numFmtId="0" fontId="97" fillId="12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172" fontId="1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right" vertical="center"/>
    </xf>
    <xf numFmtId="2" fontId="16" fillId="0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4" fontId="16" fillId="0" borderId="15" xfId="0" applyNumberFormat="1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14" fontId="16" fillId="0" borderId="17" xfId="0" applyNumberFormat="1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172" fontId="16" fillId="35" borderId="16" xfId="0" applyNumberFormat="1" applyFont="1" applyFill="1" applyBorder="1" applyAlignment="1">
      <alignment horizontal="center" vertical="center" wrapText="1"/>
    </xf>
    <xf numFmtId="0" fontId="16" fillId="36" borderId="12" xfId="0" applyFont="1" applyFill="1" applyBorder="1" applyAlignment="1">
      <alignment vertical="center" wrapText="1"/>
    </xf>
    <xf numFmtId="0" fontId="16" fillId="36" borderId="13" xfId="0" applyFont="1" applyFill="1" applyBorder="1" applyAlignment="1">
      <alignment horizontal="center" vertical="center"/>
    </xf>
    <xf numFmtId="172" fontId="18" fillId="36" borderId="18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172" fontId="16" fillId="0" borderId="18" xfId="0" applyNumberFormat="1" applyFont="1" applyFill="1" applyBorder="1" applyAlignment="1">
      <alignment horizontal="center" vertical="center" wrapText="1"/>
    </xf>
    <xf numFmtId="172" fontId="16" fillId="35" borderId="17" xfId="0" applyNumberFormat="1" applyFont="1" applyFill="1" applyBorder="1" applyAlignment="1">
      <alignment horizontal="center" vertical="center" wrapText="1"/>
    </xf>
    <xf numFmtId="172" fontId="16" fillId="35" borderId="18" xfId="0" applyNumberFormat="1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vertical="center"/>
    </xf>
    <xf numFmtId="0" fontId="16" fillId="36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/>
    </xf>
    <xf numFmtId="1" fontId="16" fillId="0" borderId="18" xfId="63" applyNumberFormat="1" applyFont="1" applyFill="1" applyBorder="1" applyAlignment="1">
      <alignment horizontal="center" vertical="center" wrapText="1"/>
      <protection/>
    </xf>
    <xf numFmtId="1" fontId="16" fillId="35" borderId="18" xfId="63" applyNumberFormat="1" applyFont="1" applyFill="1" applyBorder="1" applyAlignment="1">
      <alignment horizontal="center" vertical="center" wrapText="1"/>
      <protection/>
    </xf>
    <xf numFmtId="0" fontId="16" fillId="0" borderId="17" xfId="0" applyFont="1" applyFill="1" applyBorder="1" applyAlignment="1">
      <alignment horizontal="left" vertical="center"/>
    </xf>
    <xf numFmtId="0" fontId="16" fillId="36" borderId="17" xfId="0" applyFont="1" applyFill="1" applyBorder="1" applyAlignment="1">
      <alignment vertical="center" wrapText="1"/>
    </xf>
    <xf numFmtId="172" fontId="16" fillId="36" borderId="18" xfId="0" applyNumberFormat="1" applyFont="1" applyFill="1" applyBorder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0" fontId="16" fillId="36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1" fontId="16" fillId="36" borderId="18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 wrapText="1"/>
    </xf>
    <xf numFmtId="1" fontId="16" fillId="36" borderId="18" xfId="0" applyNumberFormat="1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left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/>
    </xf>
    <xf numFmtId="1" fontId="16" fillId="35" borderId="18" xfId="0" applyNumberFormat="1" applyFont="1" applyFill="1" applyBorder="1" applyAlignment="1">
      <alignment horizontal="center" vertical="center"/>
    </xf>
    <xf numFmtId="172" fontId="16" fillId="35" borderId="18" xfId="0" applyNumberFormat="1" applyFont="1" applyFill="1" applyBorder="1" applyAlignment="1">
      <alignment horizontal="center" vertical="center"/>
    </xf>
    <xf numFmtId="172" fontId="16" fillId="36" borderId="18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174" fontId="16" fillId="0" borderId="18" xfId="0" applyNumberFormat="1" applyFont="1" applyFill="1" applyBorder="1" applyAlignment="1">
      <alignment horizontal="center" vertical="center"/>
    </xf>
    <xf numFmtId="172" fontId="16" fillId="0" borderId="19" xfId="0" applyNumberFormat="1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172" fontId="16" fillId="0" borderId="21" xfId="0" applyNumberFormat="1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vertical="center"/>
    </xf>
    <xf numFmtId="0" fontId="16" fillId="36" borderId="13" xfId="0" applyFont="1" applyFill="1" applyBorder="1" applyAlignment="1">
      <alignment vertical="center"/>
    </xf>
    <xf numFmtId="172" fontId="16" fillId="36" borderId="13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vertical="center"/>
    </xf>
    <xf numFmtId="172" fontId="16" fillId="36" borderId="1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172" fontId="16" fillId="36" borderId="19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172" fontId="15" fillId="0" borderId="18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16" fillId="36" borderId="20" xfId="0" applyFont="1" applyFill="1" applyBorder="1" applyAlignment="1">
      <alignment vertical="center"/>
    </xf>
    <xf numFmtId="172" fontId="16" fillId="36" borderId="20" xfId="0" applyNumberFormat="1" applyFont="1" applyFill="1" applyBorder="1" applyAlignment="1">
      <alignment horizontal="center" vertical="center"/>
    </xf>
    <xf numFmtId="172" fontId="16" fillId="36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6" fillId="33" borderId="17" xfId="0" applyFont="1" applyFill="1" applyBorder="1" applyAlignment="1">
      <alignment vertical="center"/>
    </xf>
    <xf numFmtId="0" fontId="16" fillId="33" borderId="18" xfId="0" applyFont="1" applyFill="1" applyBorder="1" applyAlignment="1">
      <alignment horizontal="center" vertical="center"/>
    </xf>
    <xf numFmtId="172" fontId="16" fillId="33" borderId="18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vertical="center" wrapText="1"/>
    </xf>
    <xf numFmtId="0" fontId="16" fillId="33" borderId="18" xfId="0" applyFont="1" applyFill="1" applyBorder="1" applyAlignment="1">
      <alignment horizontal="center" vertical="top" wrapText="1"/>
    </xf>
    <xf numFmtId="172" fontId="16" fillId="33" borderId="18" xfId="0" applyNumberFormat="1" applyFont="1" applyFill="1" applyBorder="1" applyAlignment="1">
      <alignment horizontal="center" vertical="top"/>
    </xf>
    <xf numFmtId="0" fontId="101" fillId="12" borderId="10" xfId="0" applyFont="1" applyFill="1" applyBorder="1" applyAlignment="1" applyProtection="1">
      <alignment horizontal="center" vertical="center" wrapText="1"/>
      <protection/>
    </xf>
    <xf numFmtId="0" fontId="101" fillId="12" borderId="10" xfId="0" applyFont="1" applyFill="1" applyBorder="1" applyAlignment="1" applyProtection="1">
      <alignment horizontal="centerContinuous" vertical="center" wrapText="1"/>
      <protection/>
    </xf>
    <xf numFmtId="0" fontId="16" fillId="33" borderId="17" xfId="0" applyFont="1" applyFill="1" applyBorder="1" applyAlignment="1">
      <alignment horizontal="left" vertical="center" wrapText="1"/>
    </xf>
    <xf numFmtId="172" fontId="16" fillId="33" borderId="17" xfId="0" applyNumberFormat="1" applyFont="1" applyFill="1" applyBorder="1" applyAlignment="1">
      <alignment horizontal="center" vertical="center" wrapText="1"/>
    </xf>
    <xf numFmtId="172" fontId="16" fillId="33" borderId="18" xfId="0" applyNumberFormat="1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right" wrapText="1"/>
    </xf>
    <xf numFmtId="172" fontId="16" fillId="33" borderId="19" xfId="0" applyNumberFormat="1" applyFont="1" applyFill="1" applyBorder="1" applyAlignment="1">
      <alignment horizontal="center" vertical="center"/>
    </xf>
    <xf numFmtId="173" fontId="6" fillId="12" borderId="10" xfId="0" applyNumberFormat="1" applyFont="1" applyFill="1" applyBorder="1" applyAlignment="1">
      <alignment horizontal="right"/>
    </xf>
    <xf numFmtId="175" fontId="26" fillId="0" borderId="11" xfId="54" applyFont="1" applyBorder="1" applyAlignment="1" applyProtection="1">
      <alignment horizontal="center" vertical="center"/>
      <protection locked="0"/>
    </xf>
    <xf numFmtId="175" fontId="27" fillId="0" borderId="10" xfId="54" applyFont="1" applyFill="1" applyBorder="1" applyAlignment="1" applyProtection="1">
      <alignment horizontal="center" vertical="center" wrapText="1"/>
      <protection locked="0"/>
    </xf>
    <xf numFmtId="175" fontId="27" fillId="0" borderId="23" xfId="54" applyFont="1" applyFill="1" applyBorder="1" applyAlignment="1" applyProtection="1">
      <alignment horizontal="center" vertical="center" wrapText="1"/>
      <protection locked="0"/>
    </xf>
    <xf numFmtId="175" fontId="28" fillId="0" borderId="24" xfId="54" applyFont="1" applyBorder="1" applyAlignment="1" applyProtection="1">
      <alignment horizontal="center" vertical="center"/>
      <protection locked="0"/>
    </xf>
    <xf numFmtId="175" fontId="29" fillId="0" borderId="10" xfId="54" applyFont="1" applyFill="1" applyBorder="1" applyAlignment="1" applyProtection="1">
      <alignment horizontal="center" vertical="center" wrapText="1"/>
      <protection locked="0"/>
    </xf>
    <xf numFmtId="175" fontId="31" fillId="0" borderId="0" xfId="54" applyFont="1" applyFill="1" applyBorder="1" applyAlignment="1" applyProtection="1">
      <alignment horizontal="center" vertical="center" wrapText="1"/>
      <protection locked="0"/>
    </xf>
    <xf numFmtId="175" fontId="1" fillId="37" borderId="25" xfId="54" applyFont="1" applyFill="1" applyBorder="1" applyAlignment="1">
      <alignment vertical="center" wrapText="1"/>
      <protection/>
    </xf>
    <xf numFmtId="176" fontId="32" fillId="37" borderId="11" xfId="54" applyNumberFormat="1" applyFont="1" applyFill="1" applyBorder="1">
      <alignment/>
      <protection/>
    </xf>
    <xf numFmtId="176" fontId="6" fillId="37" borderId="26" xfId="54" applyNumberFormat="1" applyFont="1" applyFill="1" applyBorder="1" applyAlignment="1">
      <alignment horizontal="center" vertical="center"/>
      <protection/>
    </xf>
    <xf numFmtId="175" fontId="32" fillId="37" borderId="25" xfId="54" applyFont="1" applyFill="1" applyBorder="1">
      <alignment/>
      <protection/>
    </xf>
    <xf numFmtId="175" fontId="33" fillId="0" borderId="25" xfId="54" applyFont="1" applyFill="1" applyBorder="1" applyAlignment="1">
      <alignment vertical="center"/>
      <protection/>
    </xf>
    <xf numFmtId="176" fontId="5" fillId="0" borderId="25" xfId="54" applyNumberFormat="1" applyFont="1" applyFill="1" applyBorder="1" applyAlignment="1">
      <alignment horizontal="center" vertical="center"/>
      <protection/>
    </xf>
    <xf numFmtId="176" fontId="5" fillId="0" borderId="0" xfId="54" applyNumberFormat="1" applyFont="1" applyFill="1" applyBorder="1" applyAlignment="1">
      <alignment horizontal="center" vertical="center"/>
      <protection/>
    </xf>
    <xf numFmtId="175" fontId="26" fillId="0" borderId="25" xfId="54" applyFont="1" applyFill="1" applyBorder="1" applyAlignment="1">
      <alignment vertical="center"/>
      <protection/>
    </xf>
    <xf numFmtId="176" fontId="6" fillId="0" borderId="25" xfId="54" applyNumberFormat="1" applyFont="1" applyFill="1" applyBorder="1" applyAlignment="1">
      <alignment horizontal="center" vertical="center"/>
      <protection/>
    </xf>
    <xf numFmtId="176" fontId="6" fillId="0" borderId="26" xfId="54" applyNumberFormat="1" applyFont="1" applyFill="1" applyBorder="1" applyAlignment="1">
      <alignment horizontal="center" vertical="center"/>
      <protection/>
    </xf>
    <xf numFmtId="175" fontId="34" fillId="38" borderId="24" xfId="54" applyFont="1" applyFill="1" applyBorder="1" applyAlignment="1">
      <alignment vertical="center" wrapText="1"/>
      <protection/>
    </xf>
    <xf numFmtId="176" fontId="6" fillId="0" borderId="24" xfId="54" applyNumberFormat="1" applyFont="1" applyFill="1" applyBorder="1" applyAlignment="1">
      <alignment horizontal="center" vertical="center"/>
      <protection/>
    </xf>
    <xf numFmtId="176" fontId="6" fillId="0" borderId="27" xfId="54" applyNumberFormat="1" applyFont="1" applyFill="1" applyBorder="1" applyAlignment="1">
      <alignment horizontal="center" vertical="center"/>
      <protection/>
    </xf>
    <xf numFmtId="175" fontId="1" fillId="39" borderId="25" xfId="54" applyFont="1" applyFill="1" applyBorder="1" applyAlignment="1">
      <alignment vertical="center" wrapText="1"/>
      <protection/>
    </xf>
    <xf numFmtId="176" fontId="32" fillId="39" borderId="25" xfId="54" applyNumberFormat="1" applyFont="1" applyFill="1" applyBorder="1">
      <alignment/>
      <protection/>
    </xf>
    <xf numFmtId="175" fontId="32" fillId="39" borderId="26" xfId="54" applyFont="1" applyFill="1" applyBorder="1">
      <alignment/>
      <protection/>
    </xf>
    <xf numFmtId="175" fontId="32" fillId="39" borderId="25" xfId="54" applyFont="1" applyFill="1" applyBorder="1">
      <alignment/>
      <protection/>
    </xf>
    <xf numFmtId="176" fontId="5" fillId="0" borderId="26" xfId="54" applyNumberFormat="1" applyFont="1" applyFill="1" applyBorder="1" applyAlignment="1">
      <alignment horizontal="center" vertical="center"/>
      <protection/>
    </xf>
    <xf numFmtId="175" fontId="35" fillId="39" borderId="11" xfId="54" applyFont="1" applyFill="1" applyBorder="1" applyAlignment="1">
      <alignment vertical="center" wrapText="1"/>
      <protection/>
    </xf>
    <xf numFmtId="176" fontId="32" fillId="39" borderId="11" xfId="54" applyNumberFormat="1" applyFont="1" applyFill="1" applyBorder="1">
      <alignment/>
      <protection/>
    </xf>
    <xf numFmtId="175" fontId="32" fillId="39" borderId="28" xfId="54" applyFont="1" applyFill="1" applyBorder="1">
      <alignment/>
      <protection/>
    </xf>
    <xf numFmtId="175" fontId="32" fillId="39" borderId="11" xfId="54" applyFont="1" applyFill="1" applyBorder="1">
      <alignment/>
      <protection/>
    </xf>
    <xf numFmtId="175" fontId="36" fillId="0" borderId="25" xfId="54" applyFont="1" applyFill="1" applyBorder="1" applyAlignment="1">
      <alignment vertical="center" wrapText="1"/>
      <protection/>
    </xf>
    <xf numFmtId="176" fontId="37" fillId="0" borderId="25" xfId="54" applyNumberFormat="1" applyFont="1" applyFill="1" applyBorder="1">
      <alignment/>
      <protection/>
    </xf>
    <xf numFmtId="175" fontId="37" fillId="0" borderId="26" xfId="54" applyFont="1" applyFill="1" applyBorder="1">
      <alignment/>
      <protection/>
    </xf>
    <xf numFmtId="175" fontId="37" fillId="0" borderId="25" xfId="54" applyFont="1" applyFill="1" applyBorder="1">
      <alignment/>
      <protection/>
    </xf>
    <xf numFmtId="175" fontId="38" fillId="0" borderId="25" xfId="54" applyFont="1" applyFill="1" applyBorder="1" applyAlignment="1">
      <alignment vertical="center"/>
      <protection/>
    </xf>
    <xf numFmtId="175" fontId="39" fillId="39" borderId="11" xfId="54" applyFont="1" applyFill="1" applyBorder="1" applyAlignment="1">
      <alignment vertical="center" wrapText="1"/>
      <protection/>
    </xf>
    <xf numFmtId="176" fontId="5" fillId="35" borderId="26" xfId="54" applyNumberFormat="1" applyFont="1" applyFill="1" applyBorder="1" applyAlignment="1">
      <alignment horizontal="center" vertical="center"/>
      <protection/>
    </xf>
    <xf numFmtId="176" fontId="5" fillId="35" borderId="25" xfId="54" applyNumberFormat="1" applyFont="1" applyFill="1" applyBorder="1" applyAlignment="1">
      <alignment horizontal="center" vertical="center"/>
      <protection/>
    </xf>
    <xf numFmtId="176" fontId="6" fillId="35" borderId="25" xfId="54" applyNumberFormat="1" applyFont="1" applyFill="1" applyBorder="1" applyAlignment="1">
      <alignment horizontal="center" vertical="center"/>
      <protection/>
    </xf>
    <xf numFmtId="176" fontId="6" fillId="35" borderId="26" xfId="54" applyNumberFormat="1" applyFont="1" applyFill="1" applyBorder="1" applyAlignment="1">
      <alignment horizontal="center" vertical="center"/>
      <protection/>
    </xf>
    <xf numFmtId="175" fontId="35" fillId="39" borderId="11" xfId="54" applyFont="1" applyFill="1" applyBorder="1" applyAlignment="1">
      <alignment horizontal="left" vertical="center" wrapText="1"/>
      <protection/>
    </xf>
    <xf numFmtId="175" fontId="40" fillId="39" borderId="11" xfId="54" applyFont="1" applyFill="1" applyBorder="1" applyAlignment="1">
      <alignment vertical="center" wrapText="1"/>
      <protection/>
    </xf>
    <xf numFmtId="176" fontId="37" fillId="39" borderId="11" xfId="54" applyNumberFormat="1" applyFont="1" applyFill="1" applyBorder="1">
      <alignment/>
      <protection/>
    </xf>
    <xf numFmtId="175" fontId="37" fillId="39" borderId="28" xfId="54" applyFont="1" applyFill="1" applyBorder="1">
      <alignment/>
      <protection/>
    </xf>
    <xf numFmtId="175" fontId="37" fillId="39" borderId="11" xfId="54" applyFont="1" applyFill="1" applyBorder="1">
      <alignment/>
      <protection/>
    </xf>
    <xf numFmtId="175" fontId="41" fillId="0" borderId="25" xfId="54" applyFont="1" applyFill="1" applyBorder="1" applyAlignment="1">
      <alignment vertical="center"/>
      <protection/>
    </xf>
    <xf numFmtId="175" fontId="42" fillId="39" borderId="11" xfId="54" applyFont="1" applyFill="1" applyBorder="1">
      <alignment/>
      <protection/>
    </xf>
    <xf numFmtId="175" fontId="42" fillId="39" borderId="28" xfId="54" applyFont="1" applyFill="1" applyBorder="1">
      <alignment/>
      <protection/>
    </xf>
    <xf numFmtId="175" fontId="26" fillId="0" borderId="29" xfId="54" applyFont="1" applyFill="1" applyBorder="1" applyAlignment="1">
      <alignment vertical="center"/>
      <protection/>
    </xf>
    <xf numFmtId="176" fontId="6" fillId="35" borderId="24" xfId="54" applyNumberFormat="1" applyFont="1" applyFill="1" applyBorder="1" applyAlignment="1">
      <alignment horizontal="center" vertical="center"/>
      <protection/>
    </xf>
    <xf numFmtId="176" fontId="43" fillId="0" borderId="26" xfId="54" applyNumberFormat="1" applyFont="1" applyFill="1" applyBorder="1" applyAlignment="1">
      <alignment horizontal="center" vertical="center"/>
      <protection/>
    </xf>
    <xf numFmtId="176" fontId="43" fillId="0" borderId="25" xfId="54" applyNumberFormat="1" applyFont="1" applyFill="1" applyBorder="1" applyAlignment="1">
      <alignment horizontal="center" vertical="center"/>
      <protection/>
    </xf>
    <xf numFmtId="175" fontId="26" fillId="0" borderId="30" xfId="54" applyFont="1" applyFill="1" applyBorder="1" applyAlignment="1">
      <alignment vertical="center"/>
      <protection/>
    </xf>
    <xf numFmtId="176" fontId="6" fillId="35" borderId="31" xfId="54" applyNumberFormat="1" applyFont="1" applyFill="1" applyBorder="1" applyAlignment="1">
      <alignment horizontal="center" vertical="center"/>
      <protection/>
    </xf>
    <xf numFmtId="176" fontId="6" fillId="35" borderId="30" xfId="54" applyNumberFormat="1" applyFont="1" applyFill="1" applyBorder="1" applyAlignment="1">
      <alignment horizontal="center" vertical="center"/>
      <protection/>
    </xf>
    <xf numFmtId="176" fontId="44" fillId="37" borderId="25" xfId="54" applyNumberFormat="1" applyFont="1" applyFill="1" applyBorder="1">
      <alignment/>
      <protection/>
    </xf>
    <xf numFmtId="176" fontId="45" fillId="37" borderId="26" xfId="54" applyNumberFormat="1" applyFont="1" applyFill="1" applyBorder="1" applyAlignment="1">
      <alignment horizontal="center" vertical="center"/>
      <protection/>
    </xf>
    <xf numFmtId="175" fontId="44" fillId="37" borderId="25" xfId="54" applyFont="1" applyFill="1" applyBorder="1">
      <alignment/>
      <protection/>
    </xf>
    <xf numFmtId="176" fontId="46" fillId="0" borderId="25" xfId="54" applyNumberFormat="1" applyFont="1" applyFill="1" applyBorder="1" applyAlignment="1">
      <alignment horizontal="center" vertical="center"/>
      <protection/>
    </xf>
    <xf numFmtId="176" fontId="47" fillId="35" borderId="26" xfId="54" applyNumberFormat="1" applyFont="1" applyFill="1" applyBorder="1" applyAlignment="1">
      <alignment horizontal="center" vertical="center"/>
      <protection/>
    </xf>
    <xf numFmtId="176" fontId="47" fillId="35" borderId="25" xfId="54" applyNumberFormat="1" applyFont="1" applyFill="1" applyBorder="1" applyAlignment="1">
      <alignment horizontal="center" vertical="center"/>
      <protection/>
    </xf>
    <xf numFmtId="177" fontId="47" fillId="35" borderId="25" xfId="54" applyNumberFormat="1" applyFont="1" applyFill="1" applyBorder="1" applyAlignment="1">
      <alignment horizontal="center" vertical="center"/>
      <protection/>
    </xf>
    <xf numFmtId="175" fontId="26" fillId="38" borderId="0" xfId="54" applyFont="1" applyFill="1" applyBorder="1" applyAlignment="1">
      <alignment vertical="center" wrapText="1"/>
      <protection/>
    </xf>
    <xf numFmtId="176" fontId="45" fillId="35" borderId="25" xfId="54" applyNumberFormat="1" applyFont="1" applyFill="1" applyBorder="1" applyAlignment="1">
      <alignment horizontal="center" vertical="center"/>
      <protection/>
    </xf>
    <xf numFmtId="176" fontId="45" fillId="35" borderId="26" xfId="54" applyNumberFormat="1" applyFont="1" applyFill="1" applyBorder="1" applyAlignment="1">
      <alignment horizontal="center" vertical="center"/>
      <protection/>
    </xf>
    <xf numFmtId="175" fontId="26" fillId="38" borderId="32" xfId="54" applyFont="1" applyFill="1" applyBorder="1" applyAlignment="1">
      <alignment vertical="center" wrapText="1"/>
      <protection/>
    </xf>
    <xf numFmtId="176" fontId="102" fillId="37" borderId="33" xfId="54" applyNumberFormat="1" applyFont="1" applyFill="1" applyBorder="1">
      <alignment/>
      <protection/>
    </xf>
    <xf numFmtId="176" fontId="103" fillId="37" borderId="34" xfId="54" applyNumberFormat="1" applyFont="1" applyFill="1" applyBorder="1" applyAlignment="1">
      <alignment horizontal="center" vertical="center"/>
      <protection/>
    </xf>
    <xf numFmtId="175" fontId="102" fillId="37" borderId="33" xfId="54" applyFont="1" applyFill="1" applyBorder="1">
      <alignment/>
      <protection/>
    </xf>
    <xf numFmtId="176" fontId="47" fillId="0" borderId="25" xfId="54" applyNumberFormat="1" applyFont="1" applyFill="1" applyBorder="1" applyAlignment="1">
      <alignment horizontal="center" vertical="center"/>
      <protection/>
    </xf>
    <xf numFmtId="175" fontId="2" fillId="37" borderId="25" xfId="54" applyFont="1" applyFill="1" applyBorder="1" applyAlignment="1">
      <alignment vertical="center" wrapText="1"/>
      <protection/>
    </xf>
    <xf numFmtId="175" fontId="26" fillId="0" borderId="24" xfId="54" applyFont="1" applyFill="1" applyBorder="1" applyAlignment="1">
      <alignment vertical="center"/>
      <protection/>
    </xf>
    <xf numFmtId="176" fontId="47" fillId="35" borderId="24" xfId="54" applyNumberFormat="1" applyFont="1" applyFill="1" applyBorder="1" applyAlignment="1">
      <alignment horizontal="center" vertical="center"/>
      <protection/>
    </xf>
    <xf numFmtId="176" fontId="45" fillId="35" borderId="27" xfId="54" applyNumberFormat="1" applyFont="1" applyFill="1" applyBorder="1" applyAlignment="1">
      <alignment horizontal="center" vertical="center"/>
      <protection/>
    </xf>
    <xf numFmtId="176" fontId="45" fillId="35" borderId="24" xfId="54" applyNumberFormat="1" applyFont="1" applyFill="1" applyBorder="1" applyAlignment="1">
      <alignment horizontal="center" vertical="center"/>
      <protection/>
    </xf>
    <xf numFmtId="176" fontId="48" fillId="37" borderId="25" xfId="54" applyNumberFormat="1" applyFont="1" applyFill="1" applyBorder="1">
      <alignment/>
      <protection/>
    </xf>
    <xf numFmtId="175" fontId="48" fillId="37" borderId="26" xfId="54" applyFont="1" applyFill="1" applyBorder="1">
      <alignment/>
      <protection/>
    </xf>
    <xf numFmtId="175" fontId="48" fillId="37" borderId="25" xfId="54" applyFont="1" applyFill="1" applyBorder="1">
      <alignment/>
      <protection/>
    </xf>
    <xf numFmtId="175" fontId="33" fillId="38" borderId="25" xfId="54" applyFont="1" applyFill="1" applyBorder="1" applyAlignment="1">
      <alignment vertical="center"/>
      <protection/>
    </xf>
    <xf numFmtId="176" fontId="49" fillId="35" borderId="25" xfId="54" applyNumberFormat="1" applyFont="1" applyFill="1" applyBorder="1" applyAlignment="1">
      <alignment horizontal="center" vertical="center"/>
      <protection/>
    </xf>
    <xf numFmtId="176" fontId="5" fillId="35" borderId="24" xfId="54" applyNumberFormat="1" applyFont="1" applyFill="1" applyBorder="1" applyAlignment="1">
      <alignment horizontal="center" vertical="center"/>
      <protection/>
    </xf>
    <xf numFmtId="175" fontId="33" fillId="0" borderId="10" xfId="56" applyFont="1" applyFill="1" applyBorder="1" applyAlignment="1" applyProtection="1">
      <alignment horizontal="center" vertical="center" wrapText="1"/>
      <protection locked="0"/>
    </xf>
    <xf numFmtId="175" fontId="33" fillId="0" borderId="23" xfId="56" applyFont="1" applyFill="1" applyBorder="1" applyAlignment="1" applyProtection="1">
      <alignment horizontal="center" vertical="center" wrapText="1"/>
      <protection locked="0"/>
    </xf>
    <xf numFmtId="175" fontId="5" fillId="39" borderId="25" xfId="56" applyFont="1" applyFill="1" applyBorder="1" applyAlignment="1">
      <alignment horizontal="left" vertical="center" wrapText="1"/>
      <protection/>
    </xf>
    <xf numFmtId="176" fontId="39" fillId="39" borderId="0" xfId="56" applyNumberFormat="1" applyFont="1" applyFill="1" applyBorder="1" applyAlignment="1">
      <alignment horizontal="center"/>
      <protection/>
    </xf>
    <xf numFmtId="175" fontId="39" fillId="39" borderId="0" xfId="56" applyFont="1" applyFill="1" applyBorder="1" applyAlignment="1">
      <alignment horizontal="center"/>
      <protection/>
    </xf>
    <xf numFmtId="175" fontId="39" fillId="39" borderId="28" xfId="56" applyFont="1" applyFill="1" applyBorder="1" applyAlignment="1">
      <alignment horizontal="center"/>
      <protection/>
    </xf>
    <xf numFmtId="175" fontId="39" fillId="39" borderId="35" xfId="56" applyFont="1" applyFill="1" applyBorder="1" applyAlignment="1">
      <alignment horizontal="center"/>
      <protection/>
    </xf>
    <xf numFmtId="175" fontId="39" fillId="39" borderId="11" xfId="56" applyFont="1" applyFill="1" applyBorder="1" applyAlignment="1">
      <alignment horizontal="center"/>
      <protection/>
    </xf>
    <xf numFmtId="175" fontId="53" fillId="0" borderId="25" xfId="56" applyFont="1" applyFill="1" applyBorder="1" applyAlignment="1">
      <alignment vertical="center"/>
      <protection/>
    </xf>
    <xf numFmtId="176" fontId="35" fillId="0" borderId="0" xfId="56" applyNumberFormat="1" applyFont="1" applyFill="1" applyBorder="1" applyAlignment="1">
      <alignment horizontal="center" vertical="center"/>
      <protection/>
    </xf>
    <xf numFmtId="176" fontId="35" fillId="0" borderId="26" xfId="56" applyNumberFormat="1" applyFont="1" applyFill="1" applyBorder="1" applyAlignment="1">
      <alignment horizontal="center" vertical="center"/>
      <protection/>
    </xf>
    <xf numFmtId="176" fontId="35" fillId="0" borderId="29" xfId="56" applyNumberFormat="1" applyFont="1" applyFill="1" applyBorder="1" applyAlignment="1">
      <alignment horizontal="center" vertical="center"/>
      <protection/>
    </xf>
    <xf numFmtId="176" fontId="35" fillId="0" borderId="25" xfId="56" applyNumberFormat="1" applyFont="1" applyFill="1" applyBorder="1" applyAlignment="1">
      <alignment horizontal="center" vertical="center"/>
      <protection/>
    </xf>
    <xf numFmtId="175" fontId="53" fillId="0" borderId="24" xfId="56" applyFont="1" applyFill="1" applyBorder="1" applyAlignment="1">
      <alignment vertical="center"/>
      <protection/>
    </xf>
    <xf numFmtId="176" fontId="35" fillId="0" borderId="36" xfId="56" applyNumberFormat="1" applyFont="1" applyFill="1" applyBorder="1" applyAlignment="1">
      <alignment horizontal="center" vertical="center"/>
      <protection/>
    </xf>
    <xf numFmtId="176" fontId="35" fillId="0" borderId="27" xfId="56" applyNumberFormat="1" applyFont="1" applyFill="1" applyBorder="1" applyAlignment="1">
      <alignment horizontal="center" vertical="center"/>
      <protection/>
    </xf>
    <xf numFmtId="176" fontId="35" fillId="0" borderId="37" xfId="56" applyNumberFormat="1" applyFont="1" applyFill="1" applyBorder="1" applyAlignment="1">
      <alignment horizontal="center" vertical="center"/>
      <protection/>
    </xf>
    <xf numFmtId="176" fontId="35" fillId="0" borderId="24" xfId="56" applyNumberFormat="1" applyFont="1" applyFill="1" applyBorder="1" applyAlignment="1">
      <alignment horizontal="center" vertical="center"/>
      <protection/>
    </xf>
    <xf numFmtId="175" fontId="5" fillId="39" borderId="25" xfId="56" applyFont="1" applyFill="1" applyBorder="1" applyAlignment="1">
      <alignment vertical="center" wrapText="1"/>
      <protection/>
    </xf>
    <xf numFmtId="175" fontId="39" fillId="39" borderId="26" xfId="56" applyFont="1" applyFill="1" applyBorder="1" applyAlignment="1">
      <alignment horizontal="center"/>
      <protection/>
    </xf>
    <xf numFmtId="175" fontId="39" fillId="39" borderId="29" xfId="56" applyFont="1" applyFill="1" applyBorder="1" applyAlignment="1">
      <alignment horizontal="center"/>
      <protection/>
    </xf>
    <xf numFmtId="175" fontId="39" fillId="39" borderId="25" xfId="56" applyFont="1" applyFill="1" applyBorder="1" applyAlignment="1">
      <alignment horizontal="center"/>
      <protection/>
    </xf>
    <xf numFmtId="175" fontId="54" fillId="39" borderId="25" xfId="56" applyFont="1" applyFill="1" applyBorder="1" applyAlignment="1">
      <alignment vertical="center" wrapText="1"/>
      <protection/>
    </xf>
    <xf numFmtId="176" fontId="39" fillId="0" borderId="0" xfId="56" applyNumberFormat="1" applyFont="1" applyFill="1" applyBorder="1" applyAlignment="1">
      <alignment horizontal="center" vertical="center"/>
      <protection/>
    </xf>
    <xf numFmtId="176" fontId="39" fillId="0" borderId="26" xfId="56" applyNumberFormat="1" applyFont="1" applyFill="1" applyBorder="1" applyAlignment="1">
      <alignment horizontal="center" vertical="center"/>
      <protection/>
    </xf>
    <xf numFmtId="176" fontId="39" fillId="0" borderId="29" xfId="56" applyNumberFormat="1" applyFont="1" applyFill="1" applyBorder="1" applyAlignment="1">
      <alignment horizontal="center" vertical="center"/>
      <protection/>
    </xf>
    <xf numFmtId="176" fontId="39" fillId="0" borderId="25" xfId="56" applyNumberFormat="1" applyFont="1" applyFill="1" applyBorder="1" applyAlignment="1">
      <alignment horizontal="center" vertical="center"/>
      <protection/>
    </xf>
    <xf numFmtId="176" fontId="39" fillId="0" borderId="36" xfId="56" applyNumberFormat="1" applyFont="1" applyFill="1" applyBorder="1" applyAlignment="1">
      <alignment horizontal="center" vertical="center"/>
      <protection/>
    </xf>
    <xf numFmtId="176" fontId="39" fillId="0" borderId="27" xfId="56" applyNumberFormat="1" applyFont="1" applyFill="1" applyBorder="1" applyAlignment="1">
      <alignment horizontal="center" vertical="center"/>
      <protection/>
    </xf>
    <xf numFmtId="176" fontId="39" fillId="0" borderId="37" xfId="56" applyNumberFormat="1" applyFont="1" applyFill="1" applyBorder="1" applyAlignment="1">
      <alignment horizontal="center" vertical="center"/>
      <protection/>
    </xf>
    <xf numFmtId="176" fontId="39" fillId="0" borderId="24" xfId="56" applyNumberFormat="1" applyFont="1" applyFill="1" applyBorder="1" applyAlignment="1">
      <alignment horizontal="center" vertical="center"/>
      <protection/>
    </xf>
    <xf numFmtId="173" fontId="6" fillId="12" borderId="10" xfId="0" applyNumberFormat="1" applyFont="1" applyFill="1" applyBorder="1" applyAlignment="1" applyProtection="1">
      <alignment horizontal="right" vertical="center" wrapText="1"/>
      <protection/>
    </xf>
    <xf numFmtId="173" fontId="6" fillId="12" borderId="11" xfId="0" applyNumberFormat="1" applyFont="1" applyFill="1" applyBorder="1" applyAlignment="1" applyProtection="1">
      <alignment horizontal="right" vertical="center" wrapText="1"/>
      <protection/>
    </xf>
    <xf numFmtId="0" fontId="6" fillId="12" borderId="10" xfId="0" applyFont="1" applyFill="1" applyBorder="1" applyAlignment="1" applyProtection="1">
      <alignment horizontal="right" vertical="center" wrapText="1"/>
      <protection/>
    </xf>
    <xf numFmtId="172" fontId="6" fillId="12" borderId="10" xfId="0" applyNumberFormat="1" applyFont="1" applyFill="1" applyBorder="1" applyAlignment="1">
      <alignment horizontal="right" vertical="center" wrapText="1"/>
    </xf>
    <xf numFmtId="173" fontId="11" fillId="35" borderId="10" xfId="0" applyNumberFormat="1" applyFont="1" applyFill="1" applyBorder="1" applyAlignment="1">
      <alignment horizontal="right"/>
    </xf>
    <xf numFmtId="173" fontId="6" fillId="35" borderId="10" xfId="0" applyNumberFormat="1" applyFont="1" applyFill="1" applyBorder="1" applyAlignment="1">
      <alignment horizontal="right"/>
    </xf>
    <xf numFmtId="173" fontId="16" fillId="35" borderId="18" xfId="63" applyNumberFormat="1" applyFont="1" applyFill="1" applyBorder="1" applyAlignment="1">
      <alignment horizontal="center" vertical="center" wrapText="1"/>
      <protection/>
    </xf>
    <xf numFmtId="0" fontId="6" fillId="12" borderId="10" xfId="0" applyFont="1" applyFill="1" applyBorder="1" applyAlignment="1" applyProtection="1">
      <alignment horizontal="right" wrapText="1"/>
      <protection/>
    </xf>
    <xf numFmtId="173" fontId="2" fillId="12" borderId="10" xfId="0" applyNumberFormat="1" applyFont="1" applyFill="1" applyBorder="1" applyAlignment="1" applyProtection="1">
      <alignment horizontal="right" wrapText="1"/>
      <protection/>
    </xf>
    <xf numFmtId="173" fontId="16" fillId="33" borderId="18" xfId="63" applyNumberFormat="1" applyFont="1" applyFill="1" applyBorder="1" applyAlignment="1">
      <alignment horizontal="center" vertical="center" wrapText="1"/>
      <protection/>
    </xf>
    <xf numFmtId="0" fontId="5" fillId="12" borderId="11" xfId="0" applyFont="1" applyFill="1" applyBorder="1" applyAlignment="1">
      <alignment horizontal="left" vertical="center" wrapText="1" shrinkToFit="1"/>
    </xf>
    <xf numFmtId="173" fontId="6" fillId="35" borderId="11" xfId="0" applyNumberFormat="1" applyFont="1" applyFill="1" applyBorder="1" applyAlignment="1" applyProtection="1">
      <alignment horizontal="right" wrapText="1"/>
      <protection/>
    </xf>
    <xf numFmtId="3" fontId="6" fillId="12" borderId="10" xfId="0" applyNumberFormat="1" applyFont="1" applyFill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 applyProtection="1">
      <alignment horizontal="right" wrapText="1"/>
      <protection locked="0"/>
    </xf>
    <xf numFmtId="3" fontId="6" fillId="12" borderId="10" xfId="0" applyNumberFormat="1" applyFont="1" applyFill="1" applyBorder="1" applyAlignment="1" applyProtection="1">
      <alignment horizontal="right" wrapText="1"/>
      <protection/>
    </xf>
    <xf numFmtId="3" fontId="6" fillId="12" borderId="10" xfId="0" applyNumberFormat="1" applyFont="1" applyFill="1" applyBorder="1" applyAlignment="1">
      <alignment horizontal="right" wrapText="1" shrinkToFit="1"/>
    </xf>
    <xf numFmtId="0" fontId="97" fillId="12" borderId="10" xfId="0" applyFont="1" applyFill="1" applyBorder="1" applyAlignment="1">
      <alignment horizontal="right" wrapText="1" shrinkToFit="1"/>
    </xf>
    <xf numFmtId="3" fontId="6" fillId="35" borderId="10" xfId="0" applyNumberFormat="1" applyFont="1" applyFill="1" applyBorder="1" applyAlignment="1" applyProtection="1">
      <alignment horizontal="right" wrapText="1"/>
      <protection/>
    </xf>
    <xf numFmtId="3" fontId="6" fillId="35" borderId="10" xfId="0" applyNumberFormat="1" applyFont="1" applyFill="1" applyBorder="1" applyAlignment="1">
      <alignment horizontal="right" wrapText="1" shrinkToFit="1"/>
    </xf>
    <xf numFmtId="173" fontId="6" fillId="35" borderId="10" xfId="0" applyNumberFormat="1" applyFont="1" applyFill="1" applyBorder="1" applyAlignment="1">
      <alignment horizontal="right" wrapText="1" shrinkToFit="1"/>
    </xf>
    <xf numFmtId="173" fontId="2" fillId="35" borderId="10" xfId="0" applyNumberFormat="1" applyFont="1" applyFill="1" applyBorder="1" applyAlignment="1" applyProtection="1">
      <alignment horizontal="right" wrapText="1"/>
      <protection/>
    </xf>
    <xf numFmtId="173" fontId="2" fillId="35" borderId="10" xfId="0" applyNumberFormat="1" applyFont="1" applyFill="1" applyBorder="1" applyAlignment="1" applyProtection="1">
      <alignment horizontal="right" wrapText="1"/>
      <protection locked="0"/>
    </xf>
    <xf numFmtId="173" fontId="6" fillId="35" borderId="0" xfId="0" applyNumberFormat="1" applyFont="1" applyFill="1" applyBorder="1" applyAlignment="1" applyProtection="1">
      <alignment horizontal="right" wrapText="1"/>
      <protection locked="0"/>
    </xf>
    <xf numFmtId="3" fontId="6" fillId="35" borderId="10" xfId="0" applyNumberFormat="1" applyFont="1" applyFill="1" applyBorder="1" applyAlignment="1" applyProtection="1">
      <alignment horizontal="right" wrapText="1"/>
      <protection locked="0"/>
    </xf>
    <xf numFmtId="173" fontId="97" fillId="12" borderId="10" xfId="0" applyNumberFormat="1" applyFont="1" applyFill="1" applyBorder="1" applyAlignment="1" applyProtection="1">
      <alignment horizontal="right" wrapText="1"/>
      <protection locked="0"/>
    </xf>
    <xf numFmtId="0" fontId="6" fillId="12" borderId="10" xfId="0" applyFont="1" applyFill="1" applyBorder="1" applyAlignment="1">
      <alignment horizontal="left" vertical="center" wrapText="1" shrinkToFit="1"/>
    </xf>
    <xf numFmtId="0" fontId="6" fillId="12" borderId="10" xfId="0" applyFont="1" applyFill="1" applyBorder="1" applyAlignment="1">
      <alignment horizontal="center" wrapText="1" shrinkToFit="1"/>
    </xf>
    <xf numFmtId="173" fontId="97" fillId="12" borderId="10" xfId="0" applyNumberFormat="1" applyFont="1" applyFill="1" applyBorder="1" applyAlignment="1" applyProtection="1">
      <alignment horizontal="right" wrapText="1"/>
      <protection/>
    </xf>
    <xf numFmtId="173" fontId="97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right" vertical="center"/>
    </xf>
    <xf numFmtId="173" fontId="97" fillId="0" borderId="10" xfId="0" applyNumberFormat="1" applyFont="1" applyFill="1" applyBorder="1" applyAlignment="1" applyProtection="1">
      <alignment horizontal="right" wrapText="1" shrinkToFit="1"/>
      <protection locked="0"/>
    </xf>
    <xf numFmtId="0" fontId="3" fillId="0" borderId="0" xfId="0" applyFont="1" applyAlignment="1">
      <alignment vertical="center"/>
    </xf>
    <xf numFmtId="175" fontId="31" fillId="0" borderId="10" xfId="54" applyFont="1" applyFill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Fill="1" applyBorder="1" applyAlignment="1" applyProtection="1">
      <alignment horizontal="left" vertical="center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5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49" fontId="55" fillId="0" borderId="10" xfId="0" applyNumberFormat="1" applyFont="1" applyFill="1" applyBorder="1" applyAlignment="1" applyProtection="1">
      <alignment horizontal="left" vertical="center" indent="2"/>
      <protection/>
    </xf>
    <xf numFmtId="0" fontId="11" fillId="0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73" fontId="6" fillId="35" borderId="10" xfId="0" applyNumberFormat="1" applyFont="1" applyFill="1" applyBorder="1" applyAlignment="1">
      <alignment/>
    </xf>
    <xf numFmtId="175" fontId="26" fillId="0" borderId="10" xfId="54" applyFont="1" applyBorder="1" applyAlignment="1" applyProtection="1">
      <alignment horizontal="center" vertical="center"/>
      <protection locked="0"/>
    </xf>
    <xf numFmtId="175" fontId="28" fillId="0" borderId="10" xfId="54" applyFont="1" applyBorder="1" applyAlignment="1" applyProtection="1">
      <alignment horizontal="center" vertical="center"/>
      <protection locked="0"/>
    </xf>
    <xf numFmtId="175" fontId="1" fillId="37" borderId="10" xfId="54" applyFont="1" applyFill="1" applyBorder="1" applyAlignment="1">
      <alignment vertical="center" wrapText="1"/>
      <protection/>
    </xf>
    <xf numFmtId="176" fontId="32" fillId="37" borderId="10" xfId="54" applyNumberFormat="1" applyFont="1" applyFill="1" applyBorder="1">
      <alignment/>
      <protection/>
    </xf>
    <xf numFmtId="176" fontId="6" fillId="37" borderId="10" xfId="54" applyNumberFormat="1" applyFont="1" applyFill="1" applyBorder="1" applyAlignment="1">
      <alignment horizontal="center" vertical="center"/>
      <protection/>
    </xf>
    <xf numFmtId="175" fontId="32" fillId="37" borderId="10" xfId="54" applyFont="1" applyFill="1" applyBorder="1">
      <alignment/>
      <protection/>
    </xf>
    <xf numFmtId="175" fontId="33" fillId="0" borderId="10" xfId="54" applyFont="1" applyFill="1" applyBorder="1" applyAlignment="1">
      <alignment vertical="center"/>
      <protection/>
    </xf>
    <xf numFmtId="176" fontId="5" fillId="0" borderId="10" xfId="54" applyNumberFormat="1" applyFont="1" applyFill="1" applyBorder="1" applyAlignment="1">
      <alignment horizontal="center" vertical="center"/>
      <protection/>
    </xf>
    <xf numFmtId="175" fontId="26" fillId="0" borderId="10" xfId="54" applyFont="1" applyFill="1" applyBorder="1" applyAlignment="1">
      <alignment vertical="center"/>
      <protection/>
    </xf>
    <xf numFmtId="176" fontId="6" fillId="0" borderId="10" xfId="54" applyNumberFormat="1" applyFont="1" applyFill="1" applyBorder="1" applyAlignment="1">
      <alignment horizontal="center" vertical="center"/>
      <protection/>
    </xf>
    <xf numFmtId="175" fontId="34" fillId="38" borderId="10" xfId="54" applyFont="1" applyFill="1" applyBorder="1" applyAlignment="1">
      <alignment vertical="center" wrapText="1"/>
      <protection/>
    </xf>
    <xf numFmtId="175" fontId="1" fillId="39" borderId="10" xfId="54" applyFont="1" applyFill="1" applyBorder="1" applyAlignment="1">
      <alignment vertical="center" wrapText="1"/>
      <protection/>
    </xf>
    <xf numFmtId="176" fontId="32" fillId="39" borderId="10" xfId="54" applyNumberFormat="1" applyFont="1" applyFill="1" applyBorder="1">
      <alignment/>
      <protection/>
    </xf>
    <xf numFmtId="175" fontId="32" fillId="39" borderId="10" xfId="54" applyFont="1" applyFill="1" applyBorder="1">
      <alignment/>
      <protection/>
    </xf>
    <xf numFmtId="175" fontId="35" fillId="39" borderId="10" xfId="54" applyFont="1" applyFill="1" applyBorder="1" applyAlignment="1">
      <alignment vertical="center" wrapText="1"/>
      <protection/>
    </xf>
    <xf numFmtId="175" fontId="36" fillId="0" borderId="10" xfId="54" applyFont="1" applyFill="1" applyBorder="1" applyAlignment="1">
      <alignment vertical="center" wrapText="1"/>
      <protection/>
    </xf>
    <xf numFmtId="176" fontId="37" fillId="0" borderId="10" xfId="54" applyNumberFormat="1" applyFont="1" applyFill="1" applyBorder="1">
      <alignment/>
      <protection/>
    </xf>
    <xf numFmtId="175" fontId="37" fillId="0" borderId="10" xfId="54" applyFont="1" applyFill="1" applyBorder="1">
      <alignment/>
      <protection/>
    </xf>
    <xf numFmtId="175" fontId="38" fillId="0" borderId="10" xfId="54" applyFont="1" applyFill="1" applyBorder="1" applyAlignment="1">
      <alignment vertical="center"/>
      <protection/>
    </xf>
    <xf numFmtId="175" fontId="39" fillId="39" borderId="10" xfId="54" applyFont="1" applyFill="1" applyBorder="1" applyAlignment="1">
      <alignment vertical="center" wrapText="1"/>
      <protection/>
    </xf>
    <xf numFmtId="176" fontId="5" fillId="35" borderId="10" xfId="54" applyNumberFormat="1" applyFont="1" applyFill="1" applyBorder="1" applyAlignment="1">
      <alignment horizontal="center" vertical="center"/>
      <protection/>
    </xf>
    <xf numFmtId="176" fontId="6" fillId="35" borderId="10" xfId="54" applyNumberFormat="1" applyFont="1" applyFill="1" applyBorder="1" applyAlignment="1">
      <alignment horizontal="center" vertical="center"/>
      <protection/>
    </xf>
    <xf numFmtId="175" fontId="35" fillId="39" borderId="10" xfId="54" applyFont="1" applyFill="1" applyBorder="1" applyAlignment="1">
      <alignment horizontal="left" vertical="center" wrapText="1"/>
      <protection/>
    </xf>
    <xf numFmtId="175" fontId="40" fillId="39" borderId="10" xfId="54" applyFont="1" applyFill="1" applyBorder="1" applyAlignment="1">
      <alignment vertical="center" wrapText="1"/>
      <protection/>
    </xf>
    <xf numFmtId="176" fontId="37" fillId="39" borderId="10" xfId="54" applyNumberFormat="1" applyFont="1" applyFill="1" applyBorder="1">
      <alignment/>
      <protection/>
    </xf>
    <xf numFmtId="175" fontId="37" fillId="39" borderId="10" xfId="54" applyFont="1" applyFill="1" applyBorder="1">
      <alignment/>
      <protection/>
    </xf>
    <xf numFmtId="175" fontId="41" fillId="0" borderId="10" xfId="54" applyFont="1" applyFill="1" applyBorder="1" applyAlignment="1">
      <alignment vertical="center"/>
      <protection/>
    </xf>
    <xf numFmtId="175" fontId="42" fillId="39" borderId="10" xfId="54" applyFont="1" applyFill="1" applyBorder="1">
      <alignment/>
      <protection/>
    </xf>
    <xf numFmtId="176" fontId="43" fillId="0" borderId="10" xfId="54" applyNumberFormat="1" applyFont="1" applyFill="1" applyBorder="1" applyAlignment="1">
      <alignment horizontal="center" vertical="center"/>
      <protection/>
    </xf>
    <xf numFmtId="176" fontId="44" fillId="37" borderId="10" xfId="54" applyNumberFormat="1" applyFont="1" applyFill="1" applyBorder="1">
      <alignment/>
      <protection/>
    </xf>
    <xf numFmtId="176" fontId="45" fillId="37" borderId="10" xfId="54" applyNumberFormat="1" applyFont="1" applyFill="1" applyBorder="1" applyAlignment="1">
      <alignment horizontal="center" vertical="center"/>
      <protection/>
    </xf>
    <xf numFmtId="175" fontId="44" fillId="37" borderId="10" xfId="54" applyFont="1" applyFill="1" applyBorder="1">
      <alignment/>
      <protection/>
    </xf>
    <xf numFmtId="176" fontId="46" fillId="0" borderId="10" xfId="54" applyNumberFormat="1" applyFont="1" applyFill="1" applyBorder="1" applyAlignment="1">
      <alignment horizontal="center" vertical="center"/>
      <protection/>
    </xf>
    <xf numFmtId="176" fontId="47" fillId="35" borderId="10" xfId="54" applyNumberFormat="1" applyFont="1" applyFill="1" applyBorder="1" applyAlignment="1">
      <alignment horizontal="center" vertical="center"/>
      <protection/>
    </xf>
    <xf numFmtId="177" fontId="47" fillId="35" borderId="10" xfId="54" applyNumberFormat="1" applyFont="1" applyFill="1" applyBorder="1" applyAlignment="1">
      <alignment horizontal="center" vertical="center"/>
      <protection/>
    </xf>
    <xf numFmtId="175" fontId="26" fillId="38" borderId="10" xfId="54" applyFont="1" applyFill="1" applyBorder="1" applyAlignment="1">
      <alignment vertical="center" wrapText="1"/>
      <protection/>
    </xf>
    <xf numFmtId="176" fontId="45" fillId="35" borderId="10" xfId="54" applyNumberFormat="1" applyFont="1" applyFill="1" applyBorder="1" applyAlignment="1">
      <alignment horizontal="center" vertical="center"/>
      <protection/>
    </xf>
    <xf numFmtId="176" fontId="102" fillId="37" borderId="10" xfId="54" applyNumberFormat="1" applyFont="1" applyFill="1" applyBorder="1">
      <alignment/>
      <protection/>
    </xf>
    <xf numFmtId="176" fontId="103" fillId="37" borderId="10" xfId="54" applyNumberFormat="1" applyFont="1" applyFill="1" applyBorder="1" applyAlignment="1">
      <alignment horizontal="center" vertical="center"/>
      <protection/>
    </xf>
    <xf numFmtId="175" fontId="102" fillId="37" borderId="10" xfId="54" applyFont="1" applyFill="1" applyBorder="1">
      <alignment/>
      <protection/>
    </xf>
    <xf numFmtId="176" fontId="47" fillId="0" borderId="10" xfId="54" applyNumberFormat="1" applyFont="1" applyFill="1" applyBorder="1" applyAlignment="1">
      <alignment horizontal="center" vertical="center"/>
      <protection/>
    </xf>
    <xf numFmtId="175" fontId="2" fillId="37" borderId="10" xfId="54" applyFont="1" applyFill="1" applyBorder="1" applyAlignment="1">
      <alignment vertical="center" wrapText="1"/>
      <protection/>
    </xf>
    <xf numFmtId="176" fontId="48" fillId="37" borderId="10" xfId="54" applyNumberFormat="1" applyFont="1" applyFill="1" applyBorder="1">
      <alignment/>
      <protection/>
    </xf>
    <xf numFmtId="175" fontId="48" fillId="37" borderId="10" xfId="54" applyFont="1" applyFill="1" applyBorder="1">
      <alignment/>
      <protection/>
    </xf>
    <xf numFmtId="175" fontId="33" fillId="38" borderId="10" xfId="54" applyFont="1" applyFill="1" applyBorder="1" applyAlignment="1">
      <alignment vertical="center"/>
      <protection/>
    </xf>
    <xf numFmtId="176" fontId="49" fillId="35" borderId="10" xfId="54" applyNumberFormat="1" applyFont="1" applyFill="1" applyBorder="1" applyAlignment="1">
      <alignment horizontal="center" vertical="center"/>
      <protection/>
    </xf>
    <xf numFmtId="176" fontId="5" fillId="33" borderId="10" xfId="54" applyNumberFormat="1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right"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1" fillId="12" borderId="11" xfId="0" applyFont="1" applyFill="1" applyBorder="1" applyAlignment="1" applyProtection="1">
      <alignment horizontal="center" vertical="center" wrapText="1"/>
      <protection/>
    </xf>
    <xf numFmtId="0" fontId="101" fillId="12" borderId="25" xfId="0" applyFont="1" applyFill="1" applyBorder="1" applyAlignment="1" applyProtection="1">
      <alignment horizontal="center" vertical="center" wrapText="1"/>
      <protection/>
    </xf>
    <xf numFmtId="0" fontId="104" fillId="1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7" fillId="0" borderId="0" xfId="0" applyFont="1" applyFill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75" fontId="24" fillId="0" borderId="36" xfId="54" applyFont="1" applyFill="1" applyBorder="1" applyAlignment="1">
      <alignment horizontal="center" vertical="center" wrapText="1"/>
      <protection/>
    </xf>
    <xf numFmtId="175" fontId="31" fillId="0" borderId="10" xfId="54" applyFont="1" applyFill="1" applyBorder="1" applyAlignment="1" applyProtection="1">
      <alignment horizontal="center" vertical="center" wrapText="1"/>
      <protection locked="0"/>
    </xf>
    <xf numFmtId="0" fontId="105" fillId="0" borderId="0" xfId="0" applyFont="1" applyAlignment="1">
      <alignment horizontal="left"/>
    </xf>
    <xf numFmtId="175" fontId="2" fillId="0" borderId="35" xfId="56" applyFont="1" applyBorder="1" applyAlignment="1">
      <alignment horizontal="left" vertical="center"/>
      <protection/>
    </xf>
    <xf numFmtId="175" fontId="2" fillId="0" borderId="37" xfId="56" applyFont="1" applyBorder="1" applyAlignment="1">
      <alignment horizontal="left" vertical="center"/>
      <protection/>
    </xf>
    <xf numFmtId="175" fontId="33" fillId="0" borderId="38" xfId="56" applyFont="1" applyFill="1" applyBorder="1" applyAlignment="1" applyProtection="1">
      <alignment horizontal="center" vertical="center" wrapText="1"/>
      <protection locked="0"/>
    </xf>
    <xf numFmtId="175" fontId="33" fillId="0" borderId="39" xfId="56" applyFont="1" applyFill="1" applyBorder="1" applyAlignment="1" applyProtection="1">
      <alignment horizontal="center" vertical="center" wrapText="1"/>
      <protection locked="0"/>
    </xf>
    <xf numFmtId="175" fontId="33" fillId="0" borderId="23" xfId="56" applyFont="1" applyFill="1" applyBorder="1" applyAlignment="1" applyProtection="1">
      <alignment horizontal="center" vertical="center" wrapText="1"/>
      <protection locked="0"/>
    </xf>
    <xf numFmtId="175" fontId="39" fillId="39" borderId="40" xfId="56" applyFont="1" applyFill="1" applyBorder="1" applyAlignment="1">
      <alignment horizontal="center"/>
      <protection/>
    </xf>
    <xf numFmtId="0" fontId="0" fillId="0" borderId="0" xfId="0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5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~1\AppData\Local\Temp\7zODB4D.tmp\CALC_&#1041;_13-F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кро"/>
      <sheetName val="Свод"/>
      <sheetName val="Исп"/>
      <sheetName val="Э-И"/>
      <sheetName val="ФТС"/>
      <sheetName val="Ц Газ"/>
      <sheetName val="Ц Газ (к печ)"/>
      <sheetName val="Ц Газ печ"/>
      <sheetName val="ТЭК"/>
      <sheetName val="Эксп ТЭК кв ут"/>
      <sheetName val="ЕХ"/>
      <sheetName val="IM"/>
      <sheetName val="ТЭК уточн"/>
      <sheetName val="Курс"/>
      <sheetName val="Сч Пр-ва"/>
      <sheetName val="БС"/>
      <sheetName val="налоги"/>
      <sheetName val="ввп дин"/>
      <sheetName val="ввп вкл"/>
      <sheetName val="ввп стр "/>
      <sheetName val="Печ Пр-во ОК1"/>
      <sheetName val="Печ Пр-во ОКВЭД2"/>
      <sheetName val="Дох"/>
      <sheetName val="Дох печ"/>
      <sheetName val="ввп струк в пред. ц."/>
      <sheetName val="Дох и налоги"/>
      <sheetName val="Дох и налоги Печ"/>
      <sheetName val="ВВП печ"/>
      <sheetName val="ВВП т.ц"/>
      <sheetName val="ВВП дефл"/>
      <sheetName val="print ф"/>
      <sheetName val="print exp"/>
      <sheetName val="print imp"/>
      <sheetName val="Вн торг"/>
      <sheetName val="ВТ кв"/>
      <sheetName val="ВТ кв печ"/>
      <sheetName val="ТЭК вых"/>
      <sheetName val="ТЭК кв."/>
      <sheetName val="Экспорт ТЭК кв"/>
      <sheetName val="Экспорт ТЭК кв (переоц)"/>
      <sheetName val="Экспорт ТЭК кв (переоц) (3)"/>
      <sheetName val="ИПП А печ"/>
      <sheetName val="ИПП А печ (2)"/>
      <sheetName val="ИПП Б печ"/>
      <sheetName val="ИПП Б"/>
      <sheetName val="МОН"/>
      <sheetName val="Граф"/>
      <sheetName val="Инвест"/>
      <sheetName val="ФМ-0"/>
      <sheetName val="Расч-ИК"/>
      <sheetName val="Граф-ОК"/>
      <sheetName val="Граф-ОК 1928"/>
      <sheetName val="Инвест Св"/>
      <sheetName val="Инв Р14"/>
      <sheetName val="ВЫХОД"/>
      <sheetName val="Источ"/>
      <sheetName val="Источ (2)"/>
      <sheetName val="ввп дин (2)"/>
      <sheetName val="ввп вкл (2)"/>
      <sheetName val="ввп стр  (2)"/>
      <sheetName val="Печ Пр-во ОКВЭД2 (2)"/>
      <sheetName val="Дох печ (2)"/>
      <sheetName val="ВВП печ (2)"/>
      <sheetName val="print ф (2)"/>
      <sheetName val="print exp (2)"/>
      <sheetName val="print imp (2)"/>
      <sheetName val="Вн торг (2)"/>
      <sheetName val="ВТ кв (2)"/>
      <sheetName val="ВТ кв печ (2)"/>
      <sheetName val="ТЭК вых (2)"/>
      <sheetName val="ТЭК кв. (2)"/>
    </sheetNames>
    <sheetDataSet>
      <sheetData sheetId="1">
        <row r="51">
          <cell r="H51">
            <v>21.0484691133346</v>
          </cell>
          <cell r="I51">
            <v>20.928798069633366</v>
          </cell>
          <cell r="J51">
            <v>21.458634671858842</v>
          </cell>
          <cell r="K51">
            <v>22.934664166055647</v>
          </cell>
          <cell r="L51">
            <v>23.880881884798065</v>
          </cell>
          <cell r="M51">
            <v>24.76102747993114</v>
          </cell>
          <cell r="N51">
            <v>25.584096708991638</v>
          </cell>
          <cell r="O51">
            <v>26.33844637151771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1"/>
  <sheetViews>
    <sheetView tabSelected="1" view="pageBreakPreview" zoomScale="53" zoomScaleNormal="50" zoomScaleSheetLayoutView="53" zoomScalePageLayoutView="0" workbookViewId="0" topLeftCell="A1">
      <pane ySplit="9" topLeftCell="A10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3.00390625" style="0" customWidth="1"/>
    <col min="2" max="2" width="78.50390625" style="0" customWidth="1"/>
    <col min="3" max="3" width="28.625" style="0" customWidth="1"/>
    <col min="4" max="4" width="10.375" style="0" customWidth="1"/>
    <col min="5" max="5" width="10.75390625" style="0" customWidth="1"/>
    <col min="6" max="6" width="11.75390625" style="0" customWidth="1"/>
    <col min="7" max="15" width="12.375" style="0" customWidth="1"/>
  </cols>
  <sheetData>
    <row r="2" spans="3:15" ht="20.25"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6" t="s">
        <v>1962</v>
      </c>
    </row>
    <row r="3" spans="2:17" ht="20.25" customHeight="1">
      <c r="B3" s="371" t="s">
        <v>2137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14"/>
      <c r="Q3" s="14"/>
    </row>
    <row r="4" spans="2:15" ht="20.25" customHeight="1">
      <c r="B4" s="371" t="s">
        <v>1995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ht="12.75">
      <c r="B5" t="s">
        <v>118</v>
      </c>
    </row>
    <row r="6" spans="2:15" ht="18.75">
      <c r="B6" s="372" t="s">
        <v>121</v>
      </c>
      <c r="C6" s="372" t="s">
        <v>122</v>
      </c>
      <c r="D6" s="1" t="s">
        <v>123</v>
      </c>
      <c r="E6" s="2" t="s">
        <v>123</v>
      </c>
      <c r="F6" s="2" t="s">
        <v>124</v>
      </c>
      <c r="G6" s="367" t="s">
        <v>125</v>
      </c>
      <c r="H6" s="370"/>
      <c r="I6" s="370"/>
      <c r="J6" s="370"/>
      <c r="K6" s="370"/>
      <c r="L6" s="370"/>
      <c r="M6" s="370"/>
      <c r="N6" s="370"/>
      <c r="O6" s="370"/>
    </row>
    <row r="7" spans="2:15" ht="12.75" customHeight="1">
      <c r="B7" s="373"/>
      <c r="C7" s="373"/>
      <c r="D7" s="372">
        <v>2016</v>
      </c>
      <c r="E7" s="372">
        <v>2017</v>
      </c>
      <c r="F7" s="372">
        <v>2018</v>
      </c>
      <c r="G7" s="367">
        <v>2019</v>
      </c>
      <c r="H7" s="368"/>
      <c r="I7" s="369"/>
      <c r="J7" s="367">
        <v>2020</v>
      </c>
      <c r="K7" s="368"/>
      <c r="L7" s="369"/>
      <c r="M7" s="367">
        <v>2021</v>
      </c>
      <c r="N7" s="368"/>
      <c r="O7" s="369"/>
    </row>
    <row r="8" spans="2:15" ht="37.5">
      <c r="B8" s="373"/>
      <c r="C8" s="373"/>
      <c r="D8" s="373"/>
      <c r="E8" s="373"/>
      <c r="F8" s="373"/>
      <c r="G8" s="1" t="s">
        <v>219</v>
      </c>
      <c r="H8" s="1" t="s">
        <v>218</v>
      </c>
      <c r="I8" s="1" t="s">
        <v>220</v>
      </c>
      <c r="J8" s="1" t="s">
        <v>219</v>
      </c>
      <c r="K8" s="1" t="s">
        <v>218</v>
      </c>
      <c r="L8" s="1" t="s">
        <v>220</v>
      </c>
      <c r="M8" s="1" t="s">
        <v>219</v>
      </c>
      <c r="N8" s="1" t="s">
        <v>218</v>
      </c>
      <c r="O8" s="1" t="s">
        <v>220</v>
      </c>
    </row>
    <row r="9" spans="2:15" ht="37.5">
      <c r="B9" s="374"/>
      <c r="C9" s="374"/>
      <c r="D9" s="374"/>
      <c r="E9" s="374"/>
      <c r="F9" s="374"/>
      <c r="G9" s="1" t="s">
        <v>221</v>
      </c>
      <c r="H9" s="1" t="s">
        <v>222</v>
      </c>
      <c r="I9" s="1" t="s">
        <v>223</v>
      </c>
      <c r="J9" s="1" t="s">
        <v>221</v>
      </c>
      <c r="K9" s="1" t="s">
        <v>222</v>
      </c>
      <c r="L9" s="1" t="s">
        <v>223</v>
      </c>
      <c r="M9" s="1" t="s">
        <v>221</v>
      </c>
      <c r="N9" s="1" t="s">
        <v>222</v>
      </c>
      <c r="O9" s="1" t="s">
        <v>223</v>
      </c>
    </row>
    <row r="10" spans="2:15" ht="18.75">
      <c r="B10" s="3" t="s">
        <v>1966</v>
      </c>
      <c r="C10" s="10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37.5">
      <c r="B11" s="6" t="s">
        <v>1963</v>
      </c>
      <c r="C11" s="10" t="s">
        <v>127</v>
      </c>
      <c r="D11" s="15">
        <v>12952.046</v>
      </c>
      <c r="E11" s="16">
        <v>13579.400000000001</v>
      </c>
      <c r="F11" s="39">
        <v>13700.6</v>
      </c>
      <c r="G11" s="39">
        <v>14332.1</v>
      </c>
      <c r="H11" s="39">
        <v>14768.7</v>
      </c>
      <c r="I11" s="39">
        <v>15045.199999999999</v>
      </c>
      <c r="J11" s="39">
        <v>15015.5</v>
      </c>
      <c r="K11" s="39">
        <v>15941.800000000001</v>
      </c>
      <c r="L11" s="39">
        <v>16542.899999999998</v>
      </c>
      <c r="M11" s="39">
        <v>15894.1</v>
      </c>
      <c r="N11" s="39">
        <v>17384.399999999998</v>
      </c>
      <c r="O11" s="39">
        <v>18374.9</v>
      </c>
    </row>
    <row r="12" spans="2:15" ht="56.25">
      <c r="B12" s="6" t="s">
        <v>128</v>
      </c>
      <c r="C12" s="10" t="s">
        <v>69</v>
      </c>
      <c r="D12" s="297">
        <v>0</v>
      </c>
      <c r="E12" s="39">
        <v>98.30068208094613</v>
      </c>
      <c r="F12" s="39">
        <v>92.14599360856944</v>
      </c>
      <c r="G12" s="39">
        <v>100.75230841936892</v>
      </c>
      <c r="H12" s="39">
        <v>103.82090664533955</v>
      </c>
      <c r="I12" s="39">
        <v>105.76435218845431</v>
      </c>
      <c r="J12" s="39">
        <v>101.26374145703068</v>
      </c>
      <c r="K12" s="39">
        <v>104.33233968300132</v>
      </c>
      <c r="L12" s="39">
        <v>106.27578522611606</v>
      </c>
      <c r="M12" s="39">
        <v>101.57060127962774</v>
      </c>
      <c r="N12" s="39">
        <v>104.63919950559841</v>
      </c>
      <c r="O12" s="39">
        <v>106.58264504871309</v>
      </c>
    </row>
    <row r="13" spans="2:15" ht="18.75">
      <c r="B13" s="9" t="s">
        <v>129</v>
      </c>
      <c r="C13" s="10"/>
      <c r="D13" s="297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2:15" ht="56.25">
      <c r="B14" s="17" t="s">
        <v>135</v>
      </c>
      <c r="C14" s="10" t="s">
        <v>127</v>
      </c>
      <c r="D14" s="297">
        <v>190.845</v>
      </c>
      <c r="E14" s="40">
        <v>0</v>
      </c>
      <c r="F14" s="40">
        <v>135.1</v>
      </c>
      <c r="G14" s="40">
        <v>137.8</v>
      </c>
      <c r="H14" s="40">
        <v>142</v>
      </c>
      <c r="I14" s="40">
        <v>144.7</v>
      </c>
      <c r="J14" s="40">
        <v>140.4</v>
      </c>
      <c r="K14" s="40">
        <v>149.1</v>
      </c>
      <c r="L14" s="40">
        <v>154.8</v>
      </c>
      <c r="M14" s="40">
        <v>144.1</v>
      </c>
      <c r="N14" s="40">
        <v>157.6</v>
      </c>
      <c r="O14" s="40">
        <v>166.7</v>
      </c>
    </row>
    <row r="15" spans="2:15" ht="40.5" customHeight="1">
      <c r="B15" s="11" t="s">
        <v>136</v>
      </c>
      <c r="C15" s="10" t="s">
        <v>126</v>
      </c>
      <c r="D15" s="297"/>
      <c r="E15" s="40">
        <v>108.405924488615</v>
      </c>
      <c r="F15" s="40">
        <v>115.113362843153</v>
      </c>
      <c r="G15" s="40">
        <v>101.24276035355462</v>
      </c>
      <c r="H15" s="40">
        <v>101.24276035355462</v>
      </c>
      <c r="I15" s="40">
        <v>101.24276035355462</v>
      </c>
      <c r="J15" s="40">
        <v>100.64235057091418</v>
      </c>
      <c r="K15" s="40">
        <v>100.64235057091418</v>
      </c>
      <c r="L15" s="40">
        <v>100.64235057091418</v>
      </c>
      <c r="M15" s="40">
        <v>101.04536746868702</v>
      </c>
      <c r="N15" s="40">
        <v>101.04536746868702</v>
      </c>
      <c r="O15" s="40">
        <v>101.04536746868702</v>
      </c>
    </row>
    <row r="16" spans="2:15" ht="56.25">
      <c r="B16" s="11" t="s">
        <v>137</v>
      </c>
      <c r="C16" s="10" t="s">
        <v>69</v>
      </c>
      <c r="D16" s="297"/>
      <c r="E16" s="40">
        <v>0</v>
      </c>
      <c r="F16" s="40"/>
      <c r="G16" s="40">
        <v>100.75230841936892</v>
      </c>
      <c r="H16" s="40">
        <v>103.82090664533955</v>
      </c>
      <c r="I16" s="40">
        <v>105.76435218845428</v>
      </c>
      <c r="J16" s="40">
        <v>101.26374145703068</v>
      </c>
      <c r="K16" s="40">
        <v>104.33233968300132</v>
      </c>
      <c r="L16" s="40">
        <v>106.27578522611606</v>
      </c>
      <c r="M16" s="40">
        <v>101.57060127962774</v>
      </c>
      <c r="N16" s="40">
        <v>104.63919950559838</v>
      </c>
      <c r="O16" s="40">
        <v>106.58264504871312</v>
      </c>
    </row>
    <row r="17" spans="2:15" s="29" customFormat="1" ht="18.75">
      <c r="B17" s="9" t="s">
        <v>130</v>
      </c>
      <c r="C17" s="10"/>
      <c r="D17" s="16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56.25">
      <c r="B18" s="11" t="s">
        <v>141</v>
      </c>
      <c r="C18" s="10" t="s">
        <v>127</v>
      </c>
      <c r="D18" s="15">
        <v>12659.99</v>
      </c>
      <c r="E18" s="22">
        <v>13515.5</v>
      </c>
      <c r="F18" s="22">
        <v>13488.5</v>
      </c>
      <c r="G18" s="22">
        <v>14113.2</v>
      </c>
      <c r="H18" s="22">
        <v>14543.1</v>
      </c>
      <c r="I18" s="22">
        <v>14815.3</v>
      </c>
      <c r="J18" s="22">
        <v>14789.6</v>
      </c>
      <c r="K18" s="22">
        <v>15701.9</v>
      </c>
      <c r="L18" s="22">
        <v>16293.8</v>
      </c>
      <c r="M18" s="22">
        <v>15659.7</v>
      </c>
      <c r="N18" s="22">
        <v>17127.9</v>
      </c>
      <c r="O18" s="22">
        <v>18103.7</v>
      </c>
    </row>
    <row r="19" spans="2:15" ht="37.5">
      <c r="B19" s="11" t="s">
        <v>142</v>
      </c>
      <c r="C19" s="10" t="s">
        <v>126</v>
      </c>
      <c r="D19" s="39"/>
      <c r="E19" s="40">
        <v>108.405924488615</v>
      </c>
      <c r="F19" s="40">
        <v>107.38073875951805</v>
      </c>
      <c r="G19" s="40">
        <v>103.85027761223967</v>
      </c>
      <c r="H19" s="40">
        <v>103.85027761223967</v>
      </c>
      <c r="I19" s="40">
        <v>103.85027761223967</v>
      </c>
      <c r="J19" s="40">
        <v>103.4849400176982</v>
      </c>
      <c r="K19" s="40">
        <v>103.4849400176982</v>
      </c>
      <c r="L19" s="40">
        <v>103.4849400176982</v>
      </c>
      <c r="M19" s="40">
        <v>104.24562244340608</v>
      </c>
      <c r="N19" s="40">
        <v>104.24562244340608</v>
      </c>
      <c r="O19" s="40">
        <v>104.24562244340608</v>
      </c>
    </row>
    <row r="20" spans="2:15" ht="56.25">
      <c r="B20" s="11" t="s">
        <v>143</v>
      </c>
      <c r="C20" s="10" t="s">
        <v>69</v>
      </c>
      <c r="D20" s="39"/>
      <c r="E20" s="40">
        <v>98.4795</v>
      </c>
      <c r="F20" s="40">
        <v>92.94031793123037</v>
      </c>
      <c r="G20" s="40">
        <v>100.75230841936892</v>
      </c>
      <c r="H20" s="40">
        <v>103.82090664533955</v>
      </c>
      <c r="I20" s="40">
        <v>105.76435218845428</v>
      </c>
      <c r="J20" s="40">
        <v>101.26374145703068</v>
      </c>
      <c r="K20" s="40">
        <v>104.33233968300132</v>
      </c>
      <c r="L20" s="40">
        <v>106.27578522611606</v>
      </c>
      <c r="M20" s="40">
        <v>101.57060127962774</v>
      </c>
      <c r="N20" s="40">
        <v>104.63919950559838</v>
      </c>
      <c r="O20" s="40">
        <v>106.58264504871312</v>
      </c>
    </row>
    <row r="21" spans="2:15" ht="56.25">
      <c r="B21" s="11" t="s">
        <v>144</v>
      </c>
      <c r="C21" s="10" t="s">
        <v>127</v>
      </c>
      <c r="D21" s="15">
        <v>11661.181</v>
      </c>
      <c r="E21" s="22">
        <v>12170.9</v>
      </c>
      <c r="F21" s="22">
        <v>12268.3</v>
      </c>
      <c r="G21" s="22">
        <v>12454.6</v>
      </c>
      <c r="H21" s="22">
        <v>12833.9</v>
      </c>
      <c r="I21" s="22">
        <v>13074.1</v>
      </c>
      <c r="J21" s="22">
        <v>12729.9</v>
      </c>
      <c r="K21" s="22">
        <v>13515.1</v>
      </c>
      <c r="L21" s="22">
        <v>14024.5</v>
      </c>
      <c r="M21" s="22">
        <v>13083.1</v>
      </c>
      <c r="N21" s="22">
        <v>14309.8</v>
      </c>
      <c r="O21" s="22">
        <v>15124.9</v>
      </c>
    </row>
    <row r="22" spans="2:15" ht="37.5">
      <c r="B22" s="11" t="s">
        <v>145</v>
      </c>
      <c r="C22" s="10" t="s">
        <v>126</v>
      </c>
      <c r="D22" s="16"/>
      <c r="E22" s="22">
        <v>108.405924488615</v>
      </c>
      <c r="F22" s="22">
        <v>99.4987522292766</v>
      </c>
      <c r="G22" s="22">
        <v>103.0642921100786</v>
      </c>
      <c r="H22" s="22">
        <v>103.0642921100786</v>
      </c>
      <c r="I22" s="22">
        <v>103.0642921100786</v>
      </c>
      <c r="J22" s="22">
        <v>103.24283470793334</v>
      </c>
      <c r="K22" s="22">
        <v>103.24283470793334</v>
      </c>
      <c r="L22" s="22">
        <v>103.24283470793334</v>
      </c>
      <c r="M22" s="22">
        <v>103.49934459202912</v>
      </c>
      <c r="N22" s="22">
        <v>103.49934459202912</v>
      </c>
      <c r="O22" s="22">
        <v>103.49934459202912</v>
      </c>
    </row>
    <row r="23" spans="2:15" ht="56.25">
      <c r="B23" s="11" t="s">
        <v>146</v>
      </c>
      <c r="C23" s="10" t="s">
        <v>69</v>
      </c>
      <c r="D23" s="39"/>
      <c r="E23" s="40">
        <v>96.278</v>
      </c>
      <c r="F23" s="40">
        <v>101.3078031046308</v>
      </c>
      <c r="G23" s="40">
        <v>98.5</v>
      </c>
      <c r="H23" s="40">
        <v>101.5</v>
      </c>
      <c r="I23" s="40">
        <v>103.4</v>
      </c>
      <c r="J23" s="40">
        <v>99</v>
      </c>
      <c r="K23" s="40">
        <v>102</v>
      </c>
      <c r="L23" s="40">
        <v>103.9</v>
      </c>
      <c r="M23" s="40">
        <v>99.3</v>
      </c>
      <c r="N23" s="40">
        <v>102.3</v>
      </c>
      <c r="O23" s="40">
        <v>104.2</v>
      </c>
    </row>
    <row r="24" spans="2:15" s="29" customFormat="1" ht="37.5">
      <c r="B24" s="9" t="s">
        <v>213</v>
      </c>
      <c r="C24" s="10"/>
      <c r="D24" s="16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75">
      <c r="B25" s="11" t="s">
        <v>224</v>
      </c>
      <c r="C25" s="10" t="s">
        <v>127</v>
      </c>
      <c r="D25" s="16">
        <v>68.28</v>
      </c>
      <c r="E25" s="22">
        <v>37.2</v>
      </c>
      <c r="F25" s="22">
        <v>44.4</v>
      </c>
      <c r="G25" s="22">
        <v>46.9</v>
      </c>
      <c r="H25" s="22">
        <v>48.4</v>
      </c>
      <c r="I25" s="22">
        <v>49.3</v>
      </c>
      <c r="J25" s="22">
        <v>49.5</v>
      </c>
      <c r="K25" s="22">
        <v>52.6</v>
      </c>
      <c r="L25" s="22">
        <v>54.6</v>
      </c>
      <c r="M25" s="22">
        <v>52.3</v>
      </c>
      <c r="N25" s="22">
        <v>57.3</v>
      </c>
      <c r="O25" s="22">
        <v>60.5</v>
      </c>
    </row>
    <row r="26" spans="2:15" ht="56.25">
      <c r="B26" s="11" t="s">
        <v>225</v>
      </c>
      <c r="C26" s="10" t="s">
        <v>126</v>
      </c>
      <c r="D26" s="16"/>
      <c r="E26" s="22">
        <v>108.405924488615</v>
      </c>
      <c r="F26" s="22">
        <v>104.3385511212453</v>
      </c>
      <c r="G26" s="22">
        <v>104.95319687910354</v>
      </c>
      <c r="H26" s="22">
        <v>104.95319687910354</v>
      </c>
      <c r="I26" s="22">
        <v>104.95319687910354</v>
      </c>
      <c r="J26" s="22">
        <v>104.2121137211276</v>
      </c>
      <c r="K26" s="22">
        <v>104.2121137211276</v>
      </c>
      <c r="L26" s="22">
        <v>104.2121137211276</v>
      </c>
      <c r="M26" s="22">
        <v>104.01993135708685</v>
      </c>
      <c r="N26" s="22">
        <v>104.01993135708685</v>
      </c>
      <c r="O26" s="22">
        <v>104.01993135708685</v>
      </c>
    </row>
    <row r="27" spans="2:15" ht="56.25">
      <c r="B27" s="11" t="s">
        <v>226</v>
      </c>
      <c r="C27" s="10" t="s">
        <v>69</v>
      </c>
      <c r="D27" s="39"/>
      <c r="E27" s="40">
        <v>50.2</v>
      </c>
      <c r="F27" s="40">
        <v>114.43517158030375</v>
      </c>
      <c r="G27" s="40">
        <v>100.75230841936892</v>
      </c>
      <c r="H27" s="40">
        <v>103.82090664533955</v>
      </c>
      <c r="I27" s="40">
        <v>105.76435218845428</v>
      </c>
      <c r="J27" s="40">
        <v>101.26374145703068</v>
      </c>
      <c r="K27" s="40">
        <v>104.33233968300132</v>
      </c>
      <c r="L27" s="40">
        <v>106.27578522611606</v>
      </c>
      <c r="M27" s="40">
        <v>101.57060127962774</v>
      </c>
      <c r="N27" s="40">
        <v>104.63919950559838</v>
      </c>
      <c r="O27" s="40">
        <v>106.58264504871312</v>
      </c>
    </row>
    <row r="28" spans="2:15" s="29" customFormat="1" ht="56.25">
      <c r="B28" s="9" t="s">
        <v>217</v>
      </c>
      <c r="C28" s="10"/>
      <c r="D28" s="16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ht="75">
      <c r="B29" s="11" t="s">
        <v>214</v>
      </c>
      <c r="C29" s="10" t="s">
        <v>127</v>
      </c>
      <c r="D29" s="16">
        <v>32.931</v>
      </c>
      <c r="E29" s="22">
        <v>26.7</v>
      </c>
      <c r="F29" s="22">
        <v>32.6</v>
      </c>
      <c r="G29" s="22">
        <v>34.2</v>
      </c>
      <c r="H29" s="22">
        <v>35.2</v>
      </c>
      <c r="I29" s="22">
        <v>35.9</v>
      </c>
      <c r="J29" s="22">
        <v>36</v>
      </c>
      <c r="K29" s="22">
        <v>38.2</v>
      </c>
      <c r="L29" s="22">
        <v>39.7</v>
      </c>
      <c r="M29" s="22">
        <v>38</v>
      </c>
      <c r="N29" s="22">
        <v>41.6</v>
      </c>
      <c r="O29" s="22">
        <v>44</v>
      </c>
    </row>
    <row r="30" spans="2:15" ht="56.25">
      <c r="B30" s="11" t="s">
        <v>215</v>
      </c>
      <c r="C30" s="10" t="s">
        <v>126</v>
      </c>
      <c r="D30" s="16"/>
      <c r="E30" s="22">
        <v>108.405924488615</v>
      </c>
      <c r="F30" s="22">
        <v>106.14211290204392</v>
      </c>
      <c r="G30" s="22">
        <v>104.01720448437001</v>
      </c>
      <c r="H30" s="22">
        <v>104.01720448437001</v>
      </c>
      <c r="I30" s="22">
        <v>104.01720448437001</v>
      </c>
      <c r="J30" s="22">
        <v>104.01720448437</v>
      </c>
      <c r="K30" s="22">
        <v>104.01720448437</v>
      </c>
      <c r="L30" s="22">
        <v>104.01720448437</v>
      </c>
      <c r="M30" s="22">
        <v>104.01720448437</v>
      </c>
      <c r="N30" s="22">
        <v>104.01720448437</v>
      </c>
      <c r="O30" s="22">
        <v>104.01720448437</v>
      </c>
    </row>
    <row r="31" spans="2:15" ht="56.25">
      <c r="B31" s="11" t="s">
        <v>216</v>
      </c>
      <c r="C31" s="10" t="s">
        <v>69</v>
      </c>
      <c r="D31" s="39"/>
      <c r="E31" s="40">
        <v>74.8</v>
      </c>
      <c r="F31" s="40">
        <v>115</v>
      </c>
      <c r="G31" s="40">
        <v>100.75230841936892</v>
      </c>
      <c r="H31" s="40">
        <v>103.82090664533955</v>
      </c>
      <c r="I31" s="40">
        <v>105.76435218845428</v>
      </c>
      <c r="J31" s="40">
        <v>101.26374145703068</v>
      </c>
      <c r="K31" s="40">
        <v>104.33233968300132</v>
      </c>
      <c r="L31" s="40">
        <v>106.27578522611606</v>
      </c>
      <c r="M31" s="40">
        <v>101.57060127962774</v>
      </c>
      <c r="N31" s="40">
        <v>104.63919950559838</v>
      </c>
      <c r="O31" s="40">
        <v>106.58264504871312</v>
      </c>
    </row>
    <row r="32" spans="2:15" ht="18.75">
      <c r="B32" s="9" t="s">
        <v>1967</v>
      </c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2:15" ht="18.75">
      <c r="B33" s="30" t="s">
        <v>0</v>
      </c>
      <c r="C33" s="31" t="s">
        <v>1</v>
      </c>
      <c r="D33" s="32">
        <v>15147</v>
      </c>
      <c r="E33" s="32">
        <v>17333</v>
      </c>
      <c r="F33" s="32">
        <v>17523</v>
      </c>
      <c r="G33" s="32">
        <v>17147.1</v>
      </c>
      <c r="H33" s="32">
        <v>18131.6</v>
      </c>
      <c r="I33" s="32">
        <v>19366.5</v>
      </c>
      <c r="J33" s="32">
        <v>16728.4</v>
      </c>
      <c r="K33" s="32">
        <v>19040.6</v>
      </c>
      <c r="L33" s="32">
        <v>21350.4</v>
      </c>
      <c r="M33" s="32">
        <v>16322.5</v>
      </c>
      <c r="N33" s="32">
        <v>20080</v>
      </c>
      <c r="O33" s="32">
        <v>23469.199999999997</v>
      </c>
    </row>
    <row r="34" spans="2:15" ht="56.25">
      <c r="B34" s="11" t="s">
        <v>2</v>
      </c>
      <c r="C34" s="10" t="s">
        <v>69</v>
      </c>
      <c r="D34" s="39">
        <v>129</v>
      </c>
      <c r="E34" s="40">
        <v>113.45480874632204</v>
      </c>
      <c r="F34" s="40">
        <v>102.08542521257776</v>
      </c>
      <c r="G34" s="40">
        <v>99.9759971073826</v>
      </c>
      <c r="H34" s="40">
        <v>101.27812107039644</v>
      </c>
      <c r="I34" s="40">
        <v>102.47377430098366</v>
      </c>
      <c r="J34" s="40">
        <v>100.23241672843787</v>
      </c>
      <c r="K34" s="40">
        <v>101.59152127559007</v>
      </c>
      <c r="L34" s="40">
        <v>101.91185176858512</v>
      </c>
      <c r="M34" s="40">
        <v>100.81147495788024</v>
      </c>
      <c r="N34" s="40">
        <v>101.87139243027889</v>
      </c>
      <c r="O34" s="40">
        <v>102.30820138735024</v>
      </c>
    </row>
    <row r="35" spans="2:15" ht="37.5">
      <c r="B35" s="11" t="s">
        <v>3</v>
      </c>
      <c r="C35" s="10" t="s">
        <v>126</v>
      </c>
      <c r="D35" s="16">
        <v>130.9</v>
      </c>
      <c r="E35" s="22">
        <v>100.3</v>
      </c>
      <c r="F35" s="22">
        <v>98.9</v>
      </c>
      <c r="G35" s="22">
        <v>97.5</v>
      </c>
      <c r="H35" s="22">
        <v>103.5</v>
      </c>
      <c r="I35" s="22">
        <v>107.8</v>
      </c>
      <c r="J35" s="22">
        <v>97.5</v>
      </c>
      <c r="K35" s="22">
        <v>103.1</v>
      </c>
      <c r="L35" s="22">
        <v>107.3</v>
      </c>
      <c r="M35" s="22">
        <v>96.6</v>
      </c>
      <c r="N35" s="22">
        <v>103.3</v>
      </c>
      <c r="O35" s="22">
        <v>104.3</v>
      </c>
    </row>
    <row r="36" spans="2:15" ht="37.5">
      <c r="B36" s="11" t="s">
        <v>4</v>
      </c>
      <c r="C36" s="10"/>
      <c r="D36" s="1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ht="18.75">
      <c r="B37" s="11" t="s">
        <v>5</v>
      </c>
      <c r="C37" s="10" t="s">
        <v>6</v>
      </c>
      <c r="D37" s="16">
        <v>4544.1</v>
      </c>
      <c r="E37" s="22">
        <v>4333</v>
      </c>
      <c r="F37" s="22">
        <v>4000</v>
      </c>
      <c r="G37" s="22">
        <v>3841</v>
      </c>
      <c r="H37" s="22">
        <v>3967</v>
      </c>
      <c r="I37" s="22">
        <v>4381.2</v>
      </c>
      <c r="J37" s="22">
        <v>3730.2</v>
      </c>
      <c r="K37" s="22">
        <v>4131</v>
      </c>
      <c r="L37" s="22">
        <v>4705</v>
      </c>
      <c r="M37" s="22">
        <v>3639.1</v>
      </c>
      <c r="N37" s="22">
        <v>4386.8</v>
      </c>
      <c r="O37" s="22">
        <v>5166.6</v>
      </c>
    </row>
    <row r="38" spans="2:15" ht="56.25">
      <c r="B38" s="11" t="s">
        <v>7</v>
      </c>
      <c r="C38" s="10" t="s">
        <v>69</v>
      </c>
      <c r="D38" s="39">
        <v>175.9</v>
      </c>
      <c r="E38" s="40">
        <v>97.4</v>
      </c>
      <c r="F38" s="40">
        <v>89.453</v>
      </c>
      <c r="G38" s="40">
        <v>99.2</v>
      </c>
      <c r="H38" s="40">
        <v>101.2</v>
      </c>
      <c r="I38" s="40">
        <v>101.7</v>
      </c>
      <c r="J38" s="40">
        <v>99.3</v>
      </c>
      <c r="K38" s="40">
        <v>101.2</v>
      </c>
      <c r="L38" s="40">
        <v>101.6</v>
      </c>
      <c r="M38" s="40">
        <v>101.2</v>
      </c>
      <c r="N38" s="40">
        <v>103.2</v>
      </c>
      <c r="O38" s="40">
        <v>103.4</v>
      </c>
    </row>
    <row r="39" spans="2:15" ht="37.5">
      <c r="B39" s="11" t="s">
        <v>8</v>
      </c>
      <c r="C39" s="10" t="s">
        <v>126</v>
      </c>
      <c r="D39" s="16">
        <v>147.7</v>
      </c>
      <c r="E39" s="22">
        <v>97.9</v>
      </c>
      <c r="F39" s="22">
        <v>103.2</v>
      </c>
      <c r="G39" s="22">
        <v>96.8</v>
      </c>
      <c r="H39" s="22">
        <v>98</v>
      </c>
      <c r="I39" s="22">
        <v>107.7</v>
      </c>
      <c r="J39" s="22">
        <v>97.8</v>
      </c>
      <c r="K39" s="22">
        <v>102.9</v>
      </c>
      <c r="L39" s="22">
        <v>105.7</v>
      </c>
      <c r="M39" s="22">
        <v>96.4</v>
      </c>
      <c r="N39" s="22">
        <v>102.9</v>
      </c>
      <c r="O39" s="22">
        <v>106.2</v>
      </c>
    </row>
    <row r="40" spans="2:15" ht="18.75">
      <c r="B40" s="11" t="s">
        <v>9</v>
      </c>
      <c r="C40" s="10" t="s">
        <v>6</v>
      </c>
      <c r="D40" s="16">
        <v>10602.9</v>
      </c>
      <c r="E40" s="22">
        <v>13000</v>
      </c>
      <c r="F40" s="22">
        <v>13523</v>
      </c>
      <c r="G40" s="22">
        <v>13306.1</v>
      </c>
      <c r="H40" s="22">
        <v>14164.6</v>
      </c>
      <c r="I40" s="22">
        <v>14985.3</v>
      </c>
      <c r="J40" s="22">
        <v>12998.2</v>
      </c>
      <c r="K40" s="22">
        <v>14909.6</v>
      </c>
      <c r="L40" s="22">
        <v>16645.4</v>
      </c>
      <c r="M40" s="22">
        <v>12683.4</v>
      </c>
      <c r="N40" s="22">
        <v>15693.2</v>
      </c>
      <c r="O40" s="22">
        <v>18302.6</v>
      </c>
    </row>
    <row r="41" spans="2:15" ht="56.25">
      <c r="B41" s="11" t="s">
        <v>10</v>
      </c>
      <c r="C41" s="10" t="s">
        <v>69</v>
      </c>
      <c r="D41" s="39">
        <v>115.7</v>
      </c>
      <c r="E41" s="40">
        <v>118.806</v>
      </c>
      <c r="F41" s="40">
        <v>105.822</v>
      </c>
      <c r="G41" s="40">
        <v>100.2</v>
      </c>
      <c r="H41" s="40">
        <v>101.3</v>
      </c>
      <c r="I41" s="40">
        <v>102.7</v>
      </c>
      <c r="J41" s="40">
        <v>100.5</v>
      </c>
      <c r="K41" s="40">
        <v>101.7</v>
      </c>
      <c r="L41" s="40">
        <v>102</v>
      </c>
      <c r="M41" s="40">
        <v>100.7</v>
      </c>
      <c r="N41" s="40">
        <v>101.5</v>
      </c>
      <c r="O41" s="40">
        <v>102</v>
      </c>
    </row>
    <row r="42" spans="2:15" ht="37.5">
      <c r="B42" s="11" t="s">
        <v>11</v>
      </c>
      <c r="C42" s="10" t="s">
        <v>126</v>
      </c>
      <c r="D42" s="16">
        <v>101.1</v>
      </c>
      <c r="E42" s="22">
        <v>103.2</v>
      </c>
      <c r="F42" s="22">
        <v>98.3</v>
      </c>
      <c r="G42" s="22">
        <v>98.2</v>
      </c>
      <c r="H42" s="22">
        <v>103.4</v>
      </c>
      <c r="I42" s="22">
        <v>107.9</v>
      </c>
      <c r="J42" s="22">
        <v>97.2</v>
      </c>
      <c r="K42" s="22">
        <v>103.5</v>
      </c>
      <c r="L42" s="22">
        <v>108.9</v>
      </c>
      <c r="M42" s="22">
        <v>96.9</v>
      </c>
      <c r="N42" s="22">
        <v>103.7</v>
      </c>
      <c r="O42" s="22">
        <v>107.8</v>
      </c>
    </row>
    <row r="43" spans="2:15" ht="18.75">
      <c r="B43" s="9" t="s">
        <v>1968</v>
      </c>
      <c r="C43" s="19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56.25">
      <c r="B44" s="11" t="s">
        <v>12</v>
      </c>
      <c r="C44" s="10" t="s">
        <v>13</v>
      </c>
      <c r="D44" s="39">
        <v>717.5</v>
      </c>
      <c r="E44" s="40">
        <v>700.1</v>
      </c>
      <c r="F44" s="40">
        <v>711</v>
      </c>
      <c r="G44" s="40">
        <v>712</v>
      </c>
      <c r="H44" s="40">
        <v>712</v>
      </c>
      <c r="I44" s="40">
        <v>712</v>
      </c>
      <c r="J44" s="40">
        <v>715</v>
      </c>
      <c r="K44" s="40">
        <v>715</v>
      </c>
      <c r="L44" s="40">
        <v>715</v>
      </c>
      <c r="M44" s="40">
        <v>719</v>
      </c>
      <c r="N44" s="40">
        <v>719</v>
      </c>
      <c r="O44" s="40">
        <v>719</v>
      </c>
    </row>
    <row r="45" spans="2:15" ht="18.75">
      <c r="B45" s="11" t="s">
        <v>14</v>
      </c>
      <c r="C45" s="10" t="s">
        <v>13</v>
      </c>
      <c r="D45" s="39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2:15" ht="56.25">
      <c r="B46" s="11" t="s">
        <v>17</v>
      </c>
      <c r="C46" s="31" t="s">
        <v>16</v>
      </c>
      <c r="D46" s="296">
        <v>714.712620778962</v>
      </c>
      <c r="E46" s="40">
        <v>697.3802171531029</v>
      </c>
      <c r="F46" s="40">
        <v>708.2378722980377</v>
      </c>
      <c r="G46" s="40">
        <v>709.233987448949</v>
      </c>
      <c r="H46" s="40">
        <v>709.233987448949</v>
      </c>
      <c r="I46" s="40">
        <v>709.233987448949</v>
      </c>
      <c r="J46" s="40">
        <v>712.2223329016834</v>
      </c>
      <c r="K46" s="40">
        <v>712.2223329016834</v>
      </c>
      <c r="L46" s="40">
        <v>712.2223329016834</v>
      </c>
      <c r="M46" s="40">
        <v>716.2067935053292</v>
      </c>
      <c r="N46" s="40">
        <v>716.2067935053292</v>
      </c>
      <c r="O46" s="40">
        <v>716.2067935053292</v>
      </c>
    </row>
    <row r="47" spans="2:15" ht="56.25">
      <c r="B47" s="11" t="s">
        <v>18</v>
      </c>
      <c r="C47" s="10" t="s">
        <v>19</v>
      </c>
      <c r="D47" s="39">
        <v>59.55833333333333</v>
      </c>
      <c r="E47" s="40">
        <v>59.37032729689317</v>
      </c>
      <c r="F47" s="40">
        <v>59.55833333333333</v>
      </c>
      <c r="G47" s="40">
        <v>58.07264158608922</v>
      </c>
      <c r="H47" s="40">
        <v>58.07264158608922</v>
      </c>
      <c r="I47" s="40">
        <v>58.07264158608922</v>
      </c>
      <c r="J47" s="40">
        <v>57.837662863154485</v>
      </c>
      <c r="K47" s="40">
        <v>57.837662863154485</v>
      </c>
      <c r="L47" s="40">
        <v>57.837662863154485</v>
      </c>
      <c r="M47" s="40">
        <v>57.60457806077214</v>
      </c>
      <c r="N47" s="40">
        <v>57.60457806077214</v>
      </c>
      <c r="O47" s="40">
        <v>57.60457806077214</v>
      </c>
    </row>
    <row r="48" spans="2:15" ht="37.5">
      <c r="B48" s="9" t="s">
        <v>1969</v>
      </c>
      <c r="C48" s="10"/>
      <c r="D48" s="20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ht="18.75">
      <c r="B49" s="11" t="s">
        <v>21</v>
      </c>
      <c r="C49" s="10" t="s">
        <v>22</v>
      </c>
      <c r="D49" s="16">
        <v>46.5</v>
      </c>
      <c r="E49" s="22">
        <v>50.4</v>
      </c>
      <c r="F49" s="22">
        <v>40.5</v>
      </c>
      <c r="G49" s="22">
        <v>43.5</v>
      </c>
      <c r="H49" s="22">
        <v>47</v>
      </c>
      <c r="I49" s="22">
        <v>47</v>
      </c>
      <c r="J49" s="22">
        <v>47.5</v>
      </c>
      <c r="K49" s="22">
        <v>48</v>
      </c>
      <c r="L49" s="22">
        <v>48.5</v>
      </c>
      <c r="M49" s="22">
        <v>47</v>
      </c>
      <c r="N49" s="22">
        <v>48.5</v>
      </c>
      <c r="O49" s="22">
        <v>49</v>
      </c>
    </row>
    <row r="50" spans="2:15" ht="18.75">
      <c r="B50" s="11" t="s">
        <v>23</v>
      </c>
      <c r="C50" s="10" t="s">
        <v>22</v>
      </c>
      <c r="D50" s="16">
        <v>0.4</v>
      </c>
      <c r="E50" s="22">
        <v>2.5</v>
      </c>
      <c r="F50" s="22">
        <v>3.8</v>
      </c>
      <c r="G50" s="22">
        <v>3.8</v>
      </c>
      <c r="H50" s="22">
        <v>4</v>
      </c>
      <c r="I50" s="22">
        <v>5</v>
      </c>
      <c r="J50" s="22">
        <v>4</v>
      </c>
      <c r="K50" s="22">
        <v>4.5</v>
      </c>
      <c r="L50" s="22">
        <v>5</v>
      </c>
      <c r="M50" s="22">
        <v>4.5</v>
      </c>
      <c r="N50" s="22">
        <v>5</v>
      </c>
      <c r="O50" s="22">
        <v>5.5</v>
      </c>
    </row>
    <row r="51" spans="2:15" ht="18.75">
      <c r="B51" s="11" t="s">
        <v>24</v>
      </c>
      <c r="C51" s="10" t="s">
        <v>22</v>
      </c>
      <c r="D51" s="16">
        <v>84.5</v>
      </c>
      <c r="E51" s="22">
        <v>84.1</v>
      </c>
      <c r="F51" s="22">
        <v>85</v>
      </c>
      <c r="G51" s="22">
        <v>50</v>
      </c>
      <c r="H51" s="22">
        <v>54</v>
      </c>
      <c r="I51" s="22">
        <v>57</v>
      </c>
      <c r="J51" s="22">
        <v>50</v>
      </c>
      <c r="K51" s="22">
        <v>54</v>
      </c>
      <c r="L51" s="22">
        <v>57</v>
      </c>
      <c r="M51" s="22">
        <v>50</v>
      </c>
      <c r="N51" s="22">
        <v>54</v>
      </c>
      <c r="O51" s="22">
        <v>57</v>
      </c>
    </row>
    <row r="52" spans="2:15" ht="18.75">
      <c r="B52" s="11" t="s">
        <v>25</v>
      </c>
      <c r="C52" s="10" t="s">
        <v>22</v>
      </c>
      <c r="D52" s="16">
        <v>32.6</v>
      </c>
      <c r="E52" s="22">
        <v>33.6</v>
      </c>
      <c r="F52" s="22">
        <v>32</v>
      </c>
      <c r="G52" s="22">
        <v>20</v>
      </c>
      <c r="H52" s="22">
        <v>21</v>
      </c>
      <c r="I52" s="22">
        <v>23</v>
      </c>
      <c r="J52" s="22">
        <v>20</v>
      </c>
      <c r="K52" s="22">
        <v>21</v>
      </c>
      <c r="L52" s="22">
        <v>23</v>
      </c>
      <c r="M52" s="22">
        <v>20</v>
      </c>
      <c r="N52" s="22">
        <v>21</v>
      </c>
      <c r="O52" s="22">
        <v>23</v>
      </c>
    </row>
    <row r="53" spans="2:15" ht="18.75">
      <c r="B53" s="11" t="s">
        <v>26</v>
      </c>
      <c r="C53" s="10" t="s">
        <v>22</v>
      </c>
      <c r="D53" s="16">
        <v>93.1</v>
      </c>
      <c r="E53" s="22">
        <v>89</v>
      </c>
      <c r="F53" s="22">
        <v>89</v>
      </c>
      <c r="G53" s="22">
        <v>117</v>
      </c>
      <c r="H53" s="22">
        <v>117.2</v>
      </c>
      <c r="I53" s="22">
        <v>120</v>
      </c>
      <c r="J53" s="22">
        <v>117</v>
      </c>
      <c r="K53" s="22">
        <v>117.2</v>
      </c>
      <c r="L53" s="22">
        <v>120</v>
      </c>
      <c r="M53" s="22">
        <v>117</v>
      </c>
      <c r="N53" s="22">
        <v>117.2</v>
      </c>
      <c r="O53" s="22">
        <v>120</v>
      </c>
    </row>
    <row r="54" spans="2:15" ht="18.75">
      <c r="B54" s="11" t="s">
        <v>27</v>
      </c>
      <c r="C54" s="10" t="s">
        <v>22</v>
      </c>
      <c r="D54" s="16">
        <v>34.8</v>
      </c>
      <c r="E54" s="22">
        <v>35.4</v>
      </c>
      <c r="F54" s="22">
        <v>35.6</v>
      </c>
      <c r="G54" s="22">
        <v>30</v>
      </c>
      <c r="H54" s="22">
        <v>35.8</v>
      </c>
      <c r="I54" s="22">
        <v>36</v>
      </c>
      <c r="J54" s="22">
        <v>32</v>
      </c>
      <c r="K54" s="22">
        <v>36</v>
      </c>
      <c r="L54" s="22">
        <v>37</v>
      </c>
      <c r="M54" s="22">
        <v>34</v>
      </c>
      <c r="N54" s="22">
        <v>37</v>
      </c>
      <c r="O54" s="22">
        <v>38</v>
      </c>
    </row>
    <row r="55" spans="2:15" ht="18.75">
      <c r="B55" s="11" t="s">
        <v>28</v>
      </c>
      <c r="C55" s="10" t="s">
        <v>29</v>
      </c>
      <c r="D55" s="16">
        <v>107.7</v>
      </c>
      <c r="E55" s="22">
        <v>101.6</v>
      </c>
      <c r="F55" s="22">
        <v>105.4</v>
      </c>
      <c r="G55" s="22">
        <v>108</v>
      </c>
      <c r="H55" s="22">
        <v>108</v>
      </c>
      <c r="I55" s="22">
        <v>108</v>
      </c>
      <c r="J55" s="22">
        <v>108</v>
      </c>
      <c r="K55" s="22">
        <v>108</v>
      </c>
      <c r="L55" s="22">
        <v>108</v>
      </c>
      <c r="M55" s="22">
        <v>108</v>
      </c>
      <c r="N55" s="22">
        <v>108</v>
      </c>
      <c r="O55" s="22">
        <v>108</v>
      </c>
    </row>
    <row r="56" spans="2:15" s="29" customFormat="1" ht="18.75">
      <c r="B56" s="9" t="s">
        <v>1970</v>
      </c>
      <c r="C56" s="10"/>
      <c r="D56" s="16"/>
      <c r="E56" s="307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2:15" s="29" customFormat="1" ht="37.5">
      <c r="B57" s="11" t="s">
        <v>66</v>
      </c>
      <c r="C57" s="31" t="s">
        <v>67</v>
      </c>
      <c r="D57" s="22">
        <v>719.3</v>
      </c>
      <c r="E57" s="22">
        <v>427.2</v>
      </c>
      <c r="F57" s="22">
        <v>632</v>
      </c>
      <c r="G57" s="22">
        <v>384.2</v>
      </c>
      <c r="H57" s="22">
        <v>463.8</v>
      </c>
      <c r="I57" s="22">
        <v>463.8</v>
      </c>
      <c r="J57" s="22">
        <v>345.6</v>
      </c>
      <c r="K57" s="22">
        <v>503.7</v>
      </c>
      <c r="L57" s="22">
        <v>596.6</v>
      </c>
      <c r="M57" s="22">
        <v>360.9</v>
      </c>
      <c r="N57" s="22">
        <v>533.3</v>
      </c>
      <c r="O57" s="22">
        <v>663.5</v>
      </c>
    </row>
    <row r="58" spans="2:15" s="29" customFormat="1" ht="56.25">
      <c r="B58" s="11" t="s">
        <v>68</v>
      </c>
      <c r="C58" s="10" t="s">
        <v>69</v>
      </c>
      <c r="D58" s="39">
        <v>111.91</v>
      </c>
      <c r="E58" s="40">
        <v>56.085</v>
      </c>
      <c r="F58" s="40">
        <v>140.6</v>
      </c>
      <c r="G58" s="40">
        <v>57.92</v>
      </c>
      <c r="H58" s="40">
        <v>69.92</v>
      </c>
      <c r="I58" s="40">
        <v>69.92</v>
      </c>
      <c r="J58" s="40">
        <v>85.8</v>
      </c>
      <c r="K58" s="40">
        <v>103.6</v>
      </c>
      <c r="L58" s="40">
        <v>122.7</v>
      </c>
      <c r="M58" s="40">
        <v>99.9</v>
      </c>
      <c r="N58" s="40">
        <v>101.3</v>
      </c>
      <c r="O58" s="40">
        <v>106.4</v>
      </c>
    </row>
    <row r="59" spans="2:15" s="29" customFormat="1" ht="37.5">
      <c r="B59" s="11" t="s">
        <v>1961</v>
      </c>
      <c r="C59" s="10" t="s">
        <v>126</v>
      </c>
      <c r="D59" s="16">
        <v>105.3</v>
      </c>
      <c r="E59" s="22">
        <v>105.9</v>
      </c>
      <c r="F59" s="22">
        <v>105.22734700993186</v>
      </c>
      <c r="G59" s="22">
        <v>104.95401284587061</v>
      </c>
      <c r="H59" s="22">
        <v>104.95401284587061</v>
      </c>
      <c r="I59" s="22">
        <v>104.95401284587061</v>
      </c>
      <c r="J59" s="22">
        <v>104.83383804833994</v>
      </c>
      <c r="K59" s="22">
        <v>104.83383804833994</v>
      </c>
      <c r="L59" s="22">
        <v>104.83383804833994</v>
      </c>
      <c r="M59" s="22">
        <v>104.51866802417771</v>
      </c>
      <c r="N59" s="22">
        <v>104.51866802417771</v>
      </c>
      <c r="O59" s="22">
        <v>104.51866802417771</v>
      </c>
    </row>
    <row r="60" spans="2:15" s="29" customFormat="1" ht="37.5">
      <c r="B60" s="30" t="s">
        <v>70</v>
      </c>
      <c r="C60" s="31" t="s">
        <v>71</v>
      </c>
      <c r="D60" s="296">
        <v>203.3</v>
      </c>
      <c r="E60" s="40">
        <v>187.6</v>
      </c>
      <c r="F60" s="40">
        <v>130</v>
      </c>
      <c r="G60" s="40">
        <v>75.3</v>
      </c>
      <c r="H60" s="40">
        <v>90.9</v>
      </c>
      <c r="I60" s="40">
        <v>90.9</v>
      </c>
      <c r="J60" s="40">
        <v>78</v>
      </c>
      <c r="K60" s="40">
        <v>78</v>
      </c>
      <c r="L60" s="40">
        <v>87.1</v>
      </c>
      <c r="M60" s="40">
        <v>79</v>
      </c>
      <c r="N60" s="40">
        <v>83</v>
      </c>
      <c r="O60" s="40">
        <v>87</v>
      </c>
    </row>
    <row r="61" spans="2:15" s="29" customFormat="1" ht="18.75">
      <c r="B61" s="30" t="s">
        <v>72</v>
      </c>
      <c r="C61" s="31" t="s">
        <v>73</v>
      </c>
      <c r="D61" s="296">
        <v>46.7</v>
      </c>
      <c r="E61" s="40">
        <v>46.8</v>
      </c>
      <c r="F61" s="40">
        <v>44</v>
      </c>
      <c r="G61" s="40">
        <v>92.9</v>
      </c>
      <c r="H61" s="40">
        <v>94</v>
      </c>
      <c r="I61" s="40">
        <v>94</v>
      </c>
      <c r="J61" s="40">
        <v>88</v>
      </c>
      <c r="K61" s="40">
        <v>88</v>
      </c>
      <c r="L61" s="40">
        <v>89.5</v>
      </c>
      <c r="M61" s="40">
        <v>47</v>
      </c>
      <c r="N61" s="40">
        <v>62</v>
      </c>
      <c r="O61" s="40">
        <v>68.5</v>
      </c>
    </row>
    <row r="62" spans="2:15" s="29" customFormat="1" ht="18.75">
      <c r="B62" s="9" t="s">
        <v>1971</v>
      </c>
      <c r="C62" s="10"/>
      <c r="D62" s="16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2:15" s="29" customFormat="1" ht="37.5">
      <c r="B63" s="30" t="s">
        <v>101</v>
      </c>
      <c r="C63" s="10" t="s">
        <v>67</v>
      </c>
      <c r="D63" s="16">
        <v>2542.845</v>
      </c>
      <c r="E63" s="22">
        <v>2349.6</v>
      </c>
      <c r="F63" s="22">
        <v>1743.1</v>
      </c>
      <c r="G63" s="22">
        <v>1793.1</v>
      </c>
      <c r="H63" s="22">
        <v>1887.4</v>
      </c>
      <c r="I63" s="22">
        <v>1981.8</v>
      </c>
      <c r="J63" s="22">
        <v>2014</v>
      </c>
      <c r="K63" s="22">
        <v>2014</v>
      </c>
      <c r="L63" s="22">
        <v>2226</v>
      </c>
      <c r="M63" s="22">
        <v>2244.2</v>
      </c>
      <c r="N63" s="22">
        <v>2362.3</v>
      </c>
      <c r="O63" s="22">
        <v>2480.4</v>
      </c>
    </row>
    <row r="64" spans="2:15" s="29" customFormat="1" ht="56.25">
      <c r="B64" s="30" t="s">
        <v>102</v>
      </c>
      <c r="C64" s="10" t="s">
        <v>69</v>
      </c>
      <c r="D64" s="39"/>
      <c r="E64" s="40">
        <v>89.105</v>
      </c>
      <c r="F64" s="40">
        <v>70.7</v>
      </c>
      <c r="G64" s="40">
        <v>97.93</v>
      </c>
      <c r="H64" s="40">
        <v>103.08</v>
      </c>
      <c r="I64" s="40">
        <v>108.235</v>
      </c>
      <c r="J64" s="40">
        <v>107.585</v>
      </c>
      <c r="K64" s="40">
        <v>102.21</v>
      </c>
      <c r="L64" s="40">
        <v>107.59</v>
      </c>
      <c r="M64" s="40">
        <v>106.94</v>
      </c>
      <c r="N64" s="40">
        <v>112.565</v>
      </c>
      <c r="O64" s="40">
        <v>106.939</v>
      </c>
    </row>
    <row r="65" spans="2:15" s="29" customFormat="1" ht="37.5">
      <c r="B65" s="11" t="s">
        <v>103</v>
      </c>
      <c r="C65" s="10" t="s">
        <v>126</v>
      </c>
      <c r="D65" s="16"/>
      <c r="E65" s="22">
        <v>103.7</v>
      </c>
      <c r="F65" s="22">
        <v>104.93428647332964</v>
      </c>
      <c r="G65" s="22">
        <v>105.04285822794157</v>
      </c>
      <c r="H65" s="22">
        <v>105.04285822794157</v>
      </c>
      <c r="I65" s="22">
        <v>105.04285822794157</v>
      </c>
      <c r="J65" s="22">
        <v>104.4</v>
      </c>
      <c r="K65" s="22">
        <v>104.4</v>
      </c>
      <c r="L65" s="22">
        <v>104.4</v>
      </c>
      <c r="M65" s="22">
        <v>104.2</v>
      </c>
      <c r="N65" s="22">
        <v>104.2</v>
      </c>
      <c r="O65" s="22">
        <v>104.2</v>
      </c>
    </row>
    <row r="66" spans="2:15" s="29" customFormat="1" ht="75">
      <c r="B66" s="11" t="s">
        <v>104</v>
      </c>
      <c r="C66" s="10" t="s">
        <v>127</v>
      </c>
      <c r="D66" s="16">
        <v>2542.845</v>
      </c>
      <c r="E66" s="22">
        <v>2349.6</v>
      </c>
      <c r="F66" s="22">
        <v>1743.1</v>
      </c>
      <c r="G66" s="22">
        <v>1793.1</v>
      </c>
      <c r="H66" s="22">
        <v>1887.4</v>
      </c>
      <c r="I66" s="22">
        <v>1981.8</v>
      </c>
      <c r="J66" s="22">
        <v>2014</v>
      </c>
      <c r="K66" s="22">
        <v>2014</v>
      </c>
      <c r="L66" s="22">
        <v>2226</v>
      </c>
      <c r="M66" s="22">
        <v>2244.2</v>
      </c>
      <c r="N66" s="22">
        <v>2362.3</v>
      </c>
      <c r="O66" s="22">
        <v>2480.4</v>
      </c>
    </row>
    <row r="67" spans="2:15" s="29" customFormat="1" ht="56.25">
      <c r="B67" s="11" t="s">
        <v>105</v>
      </c>
      <c r="C67" s="10" t="s">
        <v>69</v>
      </c>
      <c r="D67" s="39"/>
      <c r="E67" s="40">
        <v>89.105</v>
      </c>
      <c r="F67" s="40">
        <v>70.7</v>
      </c>
      <c r="G67" s="40">
        <v>97.93</v>
      </c>
      <c r="H67" s="40">
        <v>103.08</v>
      </c>
      <c r="I67" s="40">
        <v>108.235</v>
      </c>
      <c r="J67" s="40">
        <v>107.585</v>
      </c>
      <c r="K67" s="40">
        <v>102.21</v>
      </c>
      <c r="L67" s="40">
        <v>107.59</v>
      </c>
      <c r="M67" s="40">
        <v>106.94</v>
      </c>
      <c r="N67" s="40">
        <v>112.565</v>
      </c>
      <c r="O67" s="40">
        <v>106.939</v>
      </c>
    </row>
    <row r="68" spans="2:15" s="29" customFormat="1" ht="37.5">
      <c r="B68" s="11" t="s">
        <v>103</v>
      </c>
      <c r="C68" s="10" t="s">
        <v>126</v>
      </c>
      <c r="D68" s="16"/>
      <c r="E68" s="22">
        <v>103.7</v>
      </c>
      <c r="F68" s="22">
        <v>104.93428647332964</v>
      </c>
      <c r="G68" s="22">
        <v>105.04285822794157</v>
      </c>
      <c r="H68" s="22">
        <v>105.04285822794157</v>
      </c>
      <c r="I68" s="22">
        <v>105.04285822794157</v>
      </c>
      <c r="J68" s="22">
        <v>104.4</v>
      </c>
      <c r="K68" s="22">
        <v>104.4</v>
      </c>
      <c r="L68" s="22">
        <v>104.4</v>
      </c>
      <c r="M68" s="22">
        <v>104.2</v>
      </c>
      <c r="N68" s="22">
        <v>104.2</v>
      </c>
      <c r="O68" s="22">
        <v>104.2</v>
      </c>
    </row>
    <row r="69" spans="2:15" s="29" customFormat="1" ht="79.5" customHeight="1">
      <c r="B69" s="35" t="s">
        <v>106</v>
      </c>
      <c r="C69" s="10"/>
      <c r="D69" s="22">
        <v>2537.8</v>
      </c>
      <c r="E69" s="22">
        <v>2349.593</v>
      </c>
      <c r="F69" s="22">
        <v>1743.1</v>
      </c>
      <c r="G69" s="22">
        <v>1793.0556103029287</v>
      </c>
      <c r="H69" s="22">
        <v>1887.4269582136092</v>
      </c>
      <c r="I69" s="22">
        <v>1981.7983061242894</v>
      </c>
      <c r="J69" s="22">
        <v>2013.9589718241255</v>
      </c>
      <c r="K69" s="22">
        <v>2013.9589718241255</v>
      </c>
      <c r="L69" s="22">
        <v>2225.9546530687703</v>
      </c>
      <c r="M69" s="22">
        <v>2244.158685911762</v>
      </c>
      <c r="N69" s="22">
        <v>2362.2723009597494</v>
      </c>
      <c r="O69" s="22">
        <v>2480.3859160077373</v>
      </c>
    </row>
    <row r="70" spans="2:15" s="29" customFormat="1" ht="18.75">
      <c r="B70" s="30" t="s">
        <v>107</v>
      </c>
      <c r="C70" s="10" t="s">
        <v>108</v>
      </c>
      <c r="D70" s="16">
        <v>661.4</v>
      </c>
      <c r="E70" s="40">
        <v>1273.353</v>
      </c>
      <c r="F70" s="40">
        <v>791.5653097029025</v>
      </c>
      <c r="G70" s="40">
        <v>814.250828686802</v>
      </c>
      <c r="H70" s="40">
        <v>857.1061354597916</v>
      </c>
      <c r="I70" s="40">
        <v>899.9614422327812</v>
      </c>
      <c r="J70" s="40">
        <v>914.5660359479679</v>
      </c>
      <c r="K70" s="40">
        <v>962.7010904715452</v>
      </c>
      <c r="L70" s="40">
        <v>1010.8361449951225</v>
      </c>
      <c r="M70" s="40">
        <v>1019.1028427721891</v>
      </c>
      <c r="N70" s="40">
        <v>1072.739834497041</v>
      </c>
      <c r="O70" s="40">
        <v>1126.3768262218932</v>
      </c>
    </row>
    <row r="71" spans="2:15" s="29" customFormat="1" ht="18.75">
      <c r="B71" s="30" t="s">
        <v>109</v>
      </c>
      <c r="C71" s="10" t="s">
        <v>108</v>
      </c>
      <c r="D71" s="22">
        <v>1876.4</v>
      </c>
      <c r="E71" s="40">
        <v>1076.24</v>
      </c>
      <c r="F71" s="40">
        <v>951.5346902970974</v>
      </c>
      <c r="G71" s="40">
        <v>978.8047816161267</v>
      </c>
      <c r="H71" s="40">
        <v>1030.3208227538175</v>
      </c>
      <c r="I71" s="40">
        <v>1081.8368638915083</v>
      </c>
      <c r="J71" s="40">
        <v>1099.3929358761575</v>
      </c>
      <c r="K71" s="40">
        <v>1157.2557219749024</v>
      </c>
      <c r="L71" s="40">
        <v>1215.1185080736477</v>
      </c>
      <c r="M71" s="40">
        <v>1225.055843139573</v>
      </c>
      <c r="N71" s="40">
        <v>1289.5324664627083</v>
      </c>
      <c r="O71" s="40">
        <v>1354.0090897858438</v>
      </c>
    </row>
    <row r="72" spans="2:15" s="29" customFormat="1" ht="18.75">
      <c r="B72" s="11" t="s">
        <v>110</v>
      </c>
      <c r="C72" s="10" t="s">
        <v>108</v>
      </c>
      <c r="D72" s="16">
        <v>1502.3</v>
      </c>
      <c r="E72" s="40">
        <v>625.367</v>
      </c>
      <c r="F72" s="40">
        <v>660.5145308361361</v>
      </c>
      <c r="G72" s="40">
        <v>679.4442574736623</v>
      </c>
      <c r="H72" s="40">
        <v>715.2044815512235</v>
      </c>
      <c r="I72" s="40">
        <v>750.9647056287846</v>
      </c>
      <c r="J72" s="40">
        <v>763.1513770854451</v>
      </c>
      <c r="K72" s="40">
        <v>803.3172390373106</v>
      </c>
      <c r="L72" s="40">
        <v>843.4831009891761</v>
      </c>
      <c r="M72" s="40">
        <v>850.3811723635174</v>
      </c>
      <c r="N72" s="40">
        <v>895.1380761721236</v>
      </c>
      <c r="O72" s="40">
        <v>939.8949799807299</v>
      </c>
    </row>
    <row r="73" spans="2:15" s="29" customFormat="1" ht="18.75">
      <c r="B73" s="11" t="s">
        <v>112</v>
      </c>
      <c r="C73" s="10" t="s">
        <v>108</v>
      </c>
      <c r="D73" s="16">
        <v>124</v>
      </c>
      <c r="E73" s="40">
        <v>125.846</v>
      </c>
      <c r="F73" s="40">
        <v>78.73671872570594</v>
      </c>
      <c r="G73" s="40">
        <v>80.99323919911119</v>
      </c>
      <c r="H73" s="40">
        <v>85.2560412622223</v>
      </c>
      <c r="I73" s="40">
        <v>89.5188433253334</v>
      </c>
      <c r="J73" s="40">
        <v>90.97155704757508</v>
      </c>
      <c r="K73" s="40">
        <v>95.75953373428955</v>
      </c>
      <c r="L73" s="40">
        <v>100.54751042100402</v>
      </c>
      <c r="M73" s="40">
        <v>101.36979589724302</v>
      </c>
      <c r="N73" s="40">
        <v>106.70504831288739</v>
      </c>
      <c r="O73" s="40">
        <v>112.04030072853175</v>
      </c>
    </row>
    <row r="74" spans="2:15" s="29" customFormat="1" ht="18.75">
      <c r="B74" s="11" t="s">
        <v>113</v>
      </c>
      <c r="C74" s="10" t="s">
        <v>108</v>
      </c>
      <c r="D74" s="22">
        <v>229.2</v>
      </c>
      <c r="E74" s="22">
        <v>179.784</v>
      </c>
      <c r="F74" s="40">
        <v>159.62797984368117</v>
      </c>
      <c r="G74" s="22">
        <v>164.2027679536661</v>
      </c>
      <c r="H74" s="22">
        <v>172.8450188985959</v>
      </c>
      <c r="I74" s="22">
        <v>181.4872698435257</v>
      </c>
      <c r="J74" s="22">
        <v>184.43244917695048</v>
      </c>
      <c r="K74" s="22">
        <v>194.1394201862637</v>
      </c>
      <c r="L74" s="22">
        <v>203.84639119557687</v>
      </c>
      <c r="M74" s="22">
        <v>205.51346307196653</v>
      </c>
      <c r="N74" s="22">
        <v>216.32996112838583</v>
      </c>
      <c r="O74" s="22">
        <v>227.1464591848051</v>
      </c>
    </row>
    <row r="75" spans="2:15" s="29" customFormat="1" ht="18.75">
      <c r="B75" s="11" t="s">
        <v>20</v>
      </c>
      <c r="C75" s="10"/>
      <c r="D75" s="16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2:15" s="29" customFormat="1" ht="18.75">
      <c r="B76" s="30" t="s">
        <v>114</v>
      </c>
      <c r="C76" s="10" t="s">
        <v>108</v>
      </c>
      <c r="D76" s="16">
        <v>5.7</v>
      </c>
      <c r="E76" s="40">
        <v>1.584</v>
      </c>
      <c r="F76" s="40">
        <v>3.4577113418611227</v>
      </c>
      <c r="G76" s="40">
        <v>3.5568061042580195</v>
      </c>
      <c r="H76" s="40">
        <v>3.7440064255347574</v>
      </c>
      <c r="I76" s="40">
        <v>3.9312067468114953</v>
      </c>
      <c r="J76" s="40">
        <v>3.9950024547755407</v>
      </c>
      <c r="K76" s="40">
        <v>4.20526574186899</v>
      </c>
      <c r="L76" s="40">
        <v>4.41552902896244</v>
      </c>
      <c r="M76" s="40">
        <v>4.451639573870262</v>
      </c>
      <c r="N76" s="40">
        <v>4.685936393547644</v>
      </c>
      <c r="O76" s="40">
        <v>4.920233213225027</v>
      </c>
    </row>
    <row r="77" spans="2:15" s="29" customFormat="1" ht="18.75">
      <c r="B77" s="30" t="s">
        <v>115</v>
      </c>
      <c r="C77" s="10" t="s">
        <v>108</v>
      </c>
      <c r="D77" s="16">
        <v>189.2</v>
      </c>
      <c r="E77" s="40">
        <v>65.95</v>
      </c>
      <c r="F77" s="40">
        <v>103.93850779355188</v>
      </c>
      <c r="G77" s="40">
        <v>106.91728789268709</v>
      </c>
      <c r="H77" s="40">
        <v>112.54451357124957</v>
      </c>
      <c r="I77" s="40">
        <v>118.17173924981205</v>
      </c>
      <c r="J77" s="40">
        <v>120.089432785747</v>
      </c>
      <c r="K77" s="40">
        <v>126.40992924815473</v>
      </c>
      <c r="L77" s="40">
        <v>132.73042571056246</v>
      </c>
      <c r="M77" s="40">
        <v>133.81590560817327</v>
      </c>
      <c r="N77" s="40">
        <v>140.85884800860345</v>
      </c>
      <c r="O77" s="40">
        <v>147.90179040903362</v>
      </c>
    </row>
    <row r="78" spans="2:15" s="29" customFormat="1" ht="18.75">
      <c r="B78" s="30" t="s">
        <v>116</v>
      </c>
      <c r="C78" s="10" t="s">
        <v>108</v>
      </c>
      <c r="D78" s="16">
        <v>34.3</v>
      </c>
      <c r="E78" s="40">
        <v>112.25</v>
      </c>
      <c r="F78" s="40">
        <v>52.2317607082682</v>
      </c>
      <c r="G78" s="40">
        <v>53.728673956720996</v>
      </c>
      <c r="H78" s="40">
        <v>56.55649890181157</v>
      </c>
      <c r="I78" s="40">
        <v>59.38432384690215</v>
      </c>
      <c r="J78" s="40">
        <v>60.348013936427954</v>
      </c>
      <c r="K78" s="40">
        <v>63.524225196239954</v>
      </c>
      <c r="L78" s="40">
        <v>66.70043645605195</v>
      </c>
      <c r="M78" s="40">
        <v>67.24591788992299</v>
      </c>
      <c r="N78" s="40">
        <v>70.78517672623472</v>
      </c>
      <c r="O78" s="40">
        <v>74.32443556254646</v>
      </c>
    </row>
    <row r="79" spans="2:15" s="29" customFormat="1" ht="18.75">
      <c r="B79" s="11" t="s">
        <v>117</v>
      </c>
      <c r="C79" s="10" t="s">
        <v>108</v>
      </c>
      <c r="D79" s="16">
        <v>20.9</v>
      </c>
      <c r="E79" s="40">
        <v>145.243</v>
      </c>
      <c r="F79" s="40">
        <v>52.655460891574165</v>
      </c>
      <c r="G79" s="40">
        <v>54.16451698968706</v>
      </c>
      <c r="H79" s="40">
        <v>57.01528104177585</v>
      </c>
      <c r="I79" s="40">
        <v>59.86604509386464</v>
      </c>
      <c r="J79" s="40">
        <v>60.837552566186766</v>
      </c>
      <c r="K79" s="40">
        <v>64.0395290170387</v>
      </c>
      <c r="L79" s="40">
        <v>67.24150546789063</v>
      </c>
      <c r="M79" s="40">
        <v>67.79141180684601</v>
      </c>
      <c r="N79" s="40">
        <v>71.35938084931159</v>
      </c>
      <c r="O79" s="40">
        <v>74.92734989177717</v>
      </c>
    </row>
    <row r="80" spans="2:15" s="29" customFormat="1" ht="18.75">
      <c r="B80" s="9" t="s">
        <v>1972</v>
      </c>
      <c r="C80" s="10"/>
      <c r="D80" s="16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2:15" s="29" customFormat="1" ht="37.5">
      <c r="B81" s="30" t="s">
        <v>75</v>
      </c>
      <c r="C81" s="36" t="s">
        <v>67</v>
      </c>
      <c r="D81" s="37">
        <v>593.8</v>
      </c>
      <c r="E81" s="22">
        <v>823.3</v>
      </c>
      <c r="F81" s="22">
        <v>1093</v>
      </c>
      <c r="G81" s="22">
        <v>1197.8</v>
      </c>
      <c r="H81" s="22">
        <v>1208.2</v>
      </c>
      <c r="I81" s="22">
        <v>1218.5</v>
      </c>
      <c r="J81" s="22">
        <v>1302</v>
      </c>
      <c r="K81" s="22">
        <v>1324.6</v>
      </c>
      <c r="L81" s="22">
        <v>1347.3</v>
      </c>
      <c r="M81" s="22">
        <v>1427.7</v>
      </c>
      <c r="N81" s="22">
        <v>1464.9</v>
      </c>
      <c r="O81" s="22">
        <v>1502.6</v>
      </c>
    </row>
    <row r="82" spans="2:15" s="29" customFormat="1" ht="56.25">
      <c r="B82" s="30" t="s">
        <v>75</v>
      </c>
      <c r="C82" s="36" t="s">
        <v>69</v>
      </c>
      <c r="D82" s="40">
        <v>118.63770825033554</v>
      </c>
      <c r="E82" s="40">
        <v>133.19</v>
      </c>
      <c r="F82" s="40">
        <v>130</v>
      </c>
      <c r="G82" s="40">
        <v>105.37856578491883</v>
      </c>
      <c r="H82" s="40">
        <v>106.28835938585341</v>
      </c>
      <c r="I82" s="40">
        <v>107.19815298678797</v>
      </c>
      <c r="J82" s="40">
        <v>105.18949919590736</v>
      </c>
      <c r="K82" s="40">
        <v>106.09646292088232</v>
      </c>
      <c r="L82" s="40">
        <v>107.00342664585727</v>
      </c>
      <c r="M82" s="40">
        <v>105.56020089739154</v>
      </c>
      <c r="N82" s="40">
        <v>106.46087111914487</v>
      </c>
      <c r="O82" s="40">
        <v>107.3615413408982</v>
      </c>
    </row>
    <row r="83" spans="2:15" s="29" customFormat="1" ht="37.5">
      <c r="B83" s="11" t="s">
        <v>76</v>
      </c>
      <c r="C83" s="10" t="s">
        <v>126</v>
      </c>
      <c r="D83" s="16">
        <v>107.8</v>
      </c>
      <c r="E83" s="22">
        <v>104.1</v>
      </c>
      <c r="F83" s="22">
        <v>102.12215759106687</v>
      </c>
      <c r="G83" s="22">
        <v>103.99866049955588</v>
      </c>
      <c r="H83" s="22">
        <v>103.99866049955588</v>
      </c>
      <c r="I83" s="22">
        <v>103.99866049955588</v>
      </c>
      <c r="J83" s="22">
        <v>103.33353618480918</v>
      </c>
      <c r="K83" s="22">
        <v>103.33353618480918</v>
      </c>
      <c r="L83" s="22">
        <v>103.33353618480918</v>
      </c>
      <c r="M83" s="22">
        <v>103.88070948645989</v>
      </c>
      <c r="N83" s="22">
        <v>103.88070948645989</v>
      </c>
      <c r="O83" s="22">
        <v>103.88070948645989</v>
      </c>
    </row>
    <row r="84" spans="2:15" s="29" customFormat="1" ht="18.75">
      <c r="B84" s="11" t="s">
        <v>77</v>
      </c>
      <c r="C84" s="10" t="s">
        <v>127</v>
      </c>
      <c r="D84" s="16">
        <v>126.4</v>
      </c>
      <c r="E84" s="22">
        <v>33.4</v>
      </c>
      <c r="F84" s="22">
        <v>287.9</v>
      </c>
      <c r="G84" s="22">
        <v>275.6</v>
      </c>
      <c r="H84" s="22">
        <v>301.1</v>
      </c>
      <c r="I84" s="22">
        <v>312.9</v>
      </c>
      <c r="J84" s="22">
        <v>269.3</v>
      </c>
      <c r="K84" s="22">
        <v>314.6</v>
      </c>
      <c r="L84" s="22">
        <v>331.9</v>
      </c>
      <c r="M84" s="22">
        <v>268.8</v>
      </c>
      <c r="N84" s="22">
        <v>328.1</v>
      </c>
      <c r="O84" s="22">
        <v>354.8</v>
      </c>
    </row>
    <row r="85" spans="2:15" s="29" customFormat="1" ht="56.25">
      <c r="B85" s="11" t="s">
        <v>77</v>
      </c>
      <c r="C85" s="10" t="s">
        <v>69</v>
      </c>
      <c r="D85" s="40">
        <v>91.86580615152043</v>
      </c>
      <c r="E85" s="40">
        <v>25.4</v>
      </c>
      <c r="F85" s="40">
        <v>825</v>
      </c>
      <c r="G85" s="40">
        <v>91.33290307576021</v>
      </c>
      <c r="H85" s="40">
        <v>100</v>
      </c>
      <c r="I85" s="40">
        <v>104</v>
      </c>
      <c r="J85" s="40">
        <v>93.33290307576021</v>
      </c>
      <c r="K85" s="40">
        <v>100</v>
      </c>
      <c r="L85" s="40">
        <v>102</v>
      </c>
      <c r="M85" s="40">
        <v>95.33290307576021</v>
      </c>
      <c r="N85" s="40">
        <v>100</v>
      </c>
      <c r="O85" s="40">
        <v>102.3</v>
      </c>
    </row>
    <row r="86" spans="2:15" s="38" customFormat="1" ht="56.25">
      <c r="B86" s="11" t="s">
        <v>131</v>
      </c>
      <c r="C86" s="10" t="s">
        <v>74</v>
      </c>
      <c r="D86" s="16">
        <v>104</v>
      </c>
      <c r="E86" s="22">
        <v>104</v>
      </c>
      <c r="F86" s="22">
        <v>104.5</v>
      </c>
      <c r="G86" s="22">
        <v>104.8</v>
      </c>
      <c r="H86" s="22">
        <v>104.6</v>
      </c>
      <c r="I86" s="22">
        <v>104.5</v>
      </c>
      <c r="J86" s="22">
        <v>104.7</v>
      </c>
      <c r="K86" s="22">
        <v>104.5</v>
      </c>
      <c r="L86" s="22">
        <v>104</v>
      </c>
      <c r="M86" s="22">
        <v>104.7</v>
      </c>
      <c r="N86" s="22">
        <v>104.3</v>
      </c>
      <c r="O86" s="22">
        <v>104.5</v>
      </c>
    </row>
    <row r="87" spans="2:15" s="29" customFormat="1" ht="18.75">
      <c r="B87" s="30" t="s">
        <v>87</v>
      </c>
      <c r="C87" s="36" t="s">
        <v>1</v>
      </c>
      <c r="D87" s="22">
        <v>566.1</v>
      </c>
      <c r="E87" s="22">
        <v>616.4</v>
      </c>
      <c r="F87" s="22">
        <v>707.3</v>
      </c>
      <c r="G87" s="22">
        <v>826.4</v>
      </c>
      <c r="H87" s="22">
        <v>829.3</v>
      </c>
      <c r="I87" s="22">
        <v>832.3</v>
      </c>
      <c r="J87" s="22">
        <v>966</v>
      </c>
      <c r="K87" s="22">
        <v>973.7</v>
      </c>
      <c r="L87" s="22">
        <v>978.9</v>
      </c>
      <c r="M87" s="22">
        <v>1134</v>
      </c>
      <c r="N87" s="22">
        <v>1149.4</v>
      </c>
      <c r="O87" s="22">
        <v>1158.1</v>
      </c>
    </row>
    <row r="88" spans="2:15" s="29" customFormat="1" ht="56.25">
      <c r="B88" s="30" t="s">
        <v>87</v>
      </c>
      <c r="C88" s="10" t="s">
        <v>69</v>
      </c>
      <c r="D88" s="39">
        <v>105.21</v>
      </c>
      <c r="E88" s="40">
        <v>108.9</v>
      </c>
      <c r="F88" s="40">
        <v>110.5</v>
      </c>
      <c r="G88" s="40">
        <v>111.4225</v>
      </c>
      <c r="H88" s="40">
        <v>111.8225</v>
      </c>
      <c r="I88" s="40">
        <v>112.22250000000001</v>
      </c>
      <c r="J88" s="40">
        <v>112.053125</v>
      </c>
      <c r="K88" s="40">
        <v>112.55312500000001</v>
      </c>
      <c r="L88" s="40">
        <v>112.75312500000001</v>
      </c>
      <c r="M88" s="40">
        <v>112.44140625</v>
      </c>
      <c r="N88" s="40">
        <v>113.06640625000001</v>
      </c>
      <c r="O88" s="40">
        <v>113.31640625000001</v>
      </c>
    </row>
    <row r="89" spans="2:15" s="29" customFormat="1" ht="37.5">
      <c r="B89" s="11" t="s">
        <v>88</v>
      </c>
      <c r="C89" s="10" t="s">
        <v>126</v>
      </c>
      <c r="D89" s="16">
        <v>100</v>
      </c>
      <c r="E89" s="22">
        <v>99.99</v>
      </c>
      <c r="F89" s="22">
        <v>103.83765527036715</v>
      </c>
      <c r="G89" s="22">
        <v>104.85829401371014</v>
      </c>
      <c r="H89" s="22">
        <v>104.85829401371014</v>
      </c>
      <c r="I89" s="22">
        <v>104.85829401371014</v>
      </c>
      <c r="J89" s="22">
        <v>104.31583003037892</v>
      </c>
      <c r="K89" s="22">
        <v>104.31583003037892</v>
      </c>
      <c r="L89" s="22">
        <v>104.31583003037892</v>
      </c>
      <c r="M89" s="22">
        <v>104.40445654713957</v>
      </c>
      <c r="N89" s="22">
        <v>104.40445654713957</v>
      </c>
      <c r="O89" s="22">
        <v>104.40445654713957</v>
      </c>
    </row>
    <row r="90" spans="2:15" s="29" customFormat="1" ht="37.5">
      <c r="B90" s="9" t="s">
        <v>1973</v>
      </c>
      <c r="C90" s="10"/>
      <c r="D90" s="16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2:15" s="29" customFormat="1" ht="40.5" customHeight="1">
      <c r="B91" s="11" t="s">
        <v>132</v>
      </c>
      <c r="C91" s="10" t="s">
        <v>89</v>
      </c>
      <c r="D91" s="294">
        <v>2837</v>
      </c>
      <c r="E91" s="300">
        <v>2967</v>
      </c>
      <c r="F91" s="300">
        <v>3056.01</v>
      </c>
      <c r="G91" s="300">
        <v>3031.32456</v>
      </c>
      <c r="H91" s="300">
        <v>3061.944</v>
      </c>
      <c r="I91" s="300">
        <v>3070.845</v>
      </c>
      <c r="J91" s="300">
        <v>3071.864198473283</v>
      </c>
      <c r="K91" s="300">
        <v>3102.893129770993</v>
      </c>
      <c r="L91" s="300">
        <v>3211.494389312977</v>
      </c>
      <c r="M91" s="300">
        <v>3102.0383764799994</v>
      </c>
      <c r="N91" s="300">
        <v>3105.1435199999996</v>
      </c>
      <c r="O91" s="300">
        <v>3213.823543199999</v>
      </c>
    </row>
    <row r="92" spans="2:15" s="29" customFormat="1" ht="37.5">
      <c r="B92" s="11" t="s">
        <v>90</v>
      </c>
      <c r="C92" s="10"/>
      <c r="D92" s="294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</row>
    <row r="93" spans="2:15" s="29" customFormat="1" ht="18.75">
      <c r="B93" s="11" t="s">
        <v>91</v>
      </c>
      <c r="C93" s="10" t="s">
        <v>89</v>
      </c>
      <c r="D93" s="294">
        <v>20</v>
      </c>
      <c r="E93" s="290">
        <v>23</v>
      </c>
      <c r="F93" s="290">
        <v>23.69</v>
      </c>
      <c r="G93" s="290">
        <v>23.49864</v>
      </c>
      <c r="H93" s="290">
        <v>23.736</v>
      </c>
      <c r="I93" s="290">
        <v>24.56676</v>
      </c>
      <c r="J93" s="290">
        <v>23.812900763358783</v>
      </c>
      <c r="K93" s="290">
        <v>24.05343511450382</v>
      </c>
      <c r="L93" s="290">
        <v>24.895305343511453</v>
      </c>
      <c r="M93" s="290">
        <v>24.04680912</v>
      </c>
      <c r="N93" s="290">
        <v>24.07088</v>
      </c>
      <c r="O93" s="290">
        <v>24.913360799999996</v>
      </c>
    </row>
    <row r="94" spans="2:15" s="29" customFormat="1" ht="18.75">
      <c r="B94" s="11" t="s">
        <v>92</v>
      </c>
      <c r="C94" s="31" t="s">
        <v>89</v>
      </c>
      <c r="D94" s="295">
        <v>238</v>
      </c>
      <c r="E94" s="290">
        <v>243</v>
      </c>
      <c r="F94" s="290">
        <v>250.29000000000002</v>
      </c>
      <c r="G94" s="290">
        <v>248.26824000000002</v>
      </c>
      <c r="H94" s="290">
        <v>250.776</v>
      </c>
      <c r="I94" s="290">
        <v>259.55316</v>
      </c>
      <c r="J94" s="290">
        <v>251.58847328244275</v>
      </c>
      <c r="K94" s="290">
        <v>254.12977099236642</v>
      </c>
      <c r="L94" s="290">
        <v>263.0243129770992</v>
      </c>
      <c r="M94" s="290">
        <v>242.757</v>
      </c>
      <c r="N94" s="290">
        <v>254.05976592</v>
      </c>
      <c r="O94" s="290">
        <v>262.9518577272</v>
      </c>
    </row>
    <row r="95" spans="2:15" s="29" customFormat="1" ht="18.75">
      <c r="B95" s="11" t="s">
        <v>93</v>
      </c>
      <c r="C95" s="10" t="s">
        <v>89</v>
      </c>
      <c r="D95" s="294">
        <v>26</v>
      </c>
      <c r="E95" s="290">
        <v>24</v>
      </c>
      <c r="F95" s="290">
        <v>24.72</v>
      </c>
      <c r="G95" s="290">
        <v>23.759999999999998</v>
      </c>
      <c r="H95" s="290">
        <v>24.768</v>
      </c>
      <c r="I95" s="290">
        <v>24.839999999999996</v>
      </c>
      <c r="J95" s="290">
        <v>23.759999999999998</v>
      </c>
      <c r="K95" s="290">
        <v>25.099236641221374</v>
      </c>
      <c r="L95" s="290">
        <v>24.839999999999996</v>
      </c>
      <c r="M95" s="290">
        <v>23.976</v>
      </c>
      <c r="N95" s="290">
        <v>25.092322559999996</v>
      </c>
      <c r="O95" s="290">
        <v>24.81516</v>
      </c>
    </row>
    <row r="96" spans="2:15" s="29" customFormat="1" ht="18.75">
      <c r="B96" s="11" t="s">
        <v>94</v>
      </c>
      <c r="C96" s="31" t="s">
        <v>89</v>
      </c>
      <c r="D96" s="295">
        <v>146</v>
      </c>
      <c r="E96" s="290">
        <v>166</v>
      </c>
      <c r="F96" s="290">
        <v>170.98000000000002</v>
      </c>
      <c r="G96" s="290">
        <v>169.59888</v>
      </c>
      <c r="H96" s="290">
        <v>171.312</v>
      </c>
      <c r="I96" s="290">
        <v>177.30792</v>
      </c>
      <c r="J96" s="290">
        <v>171.86702290076335</v>
      </c>
      <c r="K96" s="290">
        <v>173.6030534351145</v>
      </c>
      <c r="L96" s="290">
        <v>179.6791603053435</v>
      </c>
      <c r="M96" s="290">
        <v>181.8177803776</v>
      </c>
      <c r="N96" s="290">
        <v>173.72896</v>
      </c>
      <c r="O96" s="290">
        <v>179.8094736</v>
      </c>
    </row>
    <row r="97" spans="2:15" s="29" customFormat="1" ht="56.25">
      <c r="B97" s="11" t="s">
        <v>95</v>
      </c>
      <c r="C97" s="31" t="s">
        <v>89</v>
      </c>
      <c r="D97" s="295">
        <v>855</v>
      </c>
      <c r="E97" s="290">
        <v>872</v>
      </c>
      <c r="F97" s="290">
        <v>898.16</v>
      </c>
      <c r="G97" s="290">
        <v>863.28</v>
      </c>
      <c r="H97" s="290">
        <v>899.904</v>
      </c>
      <c r="I97" s="290">
        <v>902.52</v>
      </c>
      <c r="J97" s="290">
        <v>863.28</v>
      </c>
      <c r="K97" s="290">
        <v>911.93893129771</v>
      </c>
      <c r="L97" s="290">
        <v>902.52</v>
      </c>
      <c r="M97" s="290">
        <v>871.128</v>
      </c>
      <c r="N97" s="290">
        <v>911.68771968</v>
      </c>
      <c r="O97" s="290">
        <v>901.61748</v>
      </c>
    </row>
    <row r="98" spans="2:15" s="29" customFormat="1" ht="18.75">
      <c r="B98" s="11" t="s">
        <v>96</v>
      </c>
      <c r="C98" s="31" t="s">
        <v>89</v>
      </c>
      <c r="D98" s="295">
        <v>357</v>
      </c>
      <c r="E98" s="290">
        <v>378</v>
      </c>
      <c r="F98" s="290">
        <v>389.34000000000003</v>
      </c>
      <c r="G98" s="290">
        <v>374.21999999999997</v>
      </c>
      <c r="H98" s="290">
        <v>390.096</v>
      </c>
      <c r="I98" s="290">
        <v>403.74935999999997</v>
      </c>
      <c r="J98" s="290">
        <v>391.3598473282443</v>
      </c>
      <c r="K98" s="290">
        <v>395.31297709923666</v>
      </c>
      <c r="L98" s="290">
        <v>409.1489312977099</v>
      </c>
      <c r="M98" s="290">
        <v>395.20408032</v>
      </c>
      <c r="N98" s="290">
        <v>395.59968</v>
      </c>
      <c r="O98" s="290">
        <v>409.44566879999996</v>
      </c>
    </row>
    <row r="99" spans="2:15" s="29" customFormat="1" ht="37.5">
      <c r="B99" s="11" t="s">
        <v>97</v>
      </c>
      <c r="C99" s="31" t="s">
        <v>89</v>
      </c>
      <c r="D99" s="295">
        <v>382</v>
      </c>
      <c r="E99" s="290">
        <v>278</v>
      </c>
      <c r="F99" s="290">
        <v>286.34000000000003</v>
      </c>
      <c r="G99" s="290">
        <v>284.02704</v>
      </c>
      <c r="H99" s="290">
        <v>286.896</v>
      </c>
      <c r="I99" s="290">
        <v>296.93736</v>
      </c>
      <c r="J99" s="290">
        <v>287.8254961832061</v>
      </c>
      <c r="K99" s="290">
        <v>290.7328244274809</v>
      </c>
      <c r="L99" s="290">
        <v>300.90847328244274</v>
      </c>
      <c r="M99" s="290">
        <v>290.65273632</v>
      </c>
      <c r="N99" s="290">
        <v>290.94368</v>
      </c>
      <c r="O99" s="290">
        <v>301.12670879999996</v>
      </c>
    </row>
    <row r="100" spans="2:15" s="29" customFormat="1" ht="56.25">
      <c r="B100" s="11" t="s">
        <v>134</v>
      </c>
      <c r="C100" s="31" t="s">
        <v>99</v>
      </c>
      <c r="D100" s="296">
        <v>5.8</v>
      </c>
      <c r="E100" s="22">
        <v>5.9</v>
      </c>
      <c r="F100" s="22">
        <v>6</v>
      </c>
      <c r="G100" s="22">
        <v>5.976827999999999</v>
      </c>
      <c r="H100" s="22">
        <v>6.0371999999999995</v>
      </c>
      <c r="I100" s="22">
        <v>6.248501999999999</v>
      </c>
      <c r="J100" s="22">
        <v>6.056759541984732</v>
      </c>
      <c r="K100" s="22">
        <v>6.11793893129771</v>
      </c>
      <c r="L100" s="22">
        <v>6.332066793893129</v>
      </c>
      <c r="M100" s="22">
        <v>6.116253623999999</v>
      </c>
      <c r="N100" s="22">
        <v>6.122375999999999</v>
      </c>
      <c r="O100" s="22">
        <v>6.336659159999999</v>
      </c>
    </row>
    <row r="101" spans="2:15" s="29" customFormat="1" ht="37.5">
      <c r="B101" s="11" t="s">
        <v>133</v>
      </c>
      <c r="C101" s="10" t="s">
        <v>100</v>
      </c>
      <c r="D101" s="39">
        <v>12192.3</v>
      </c>
      <c r="E101" s="22">
        <v>13168.2</v>
      </c>
      <c r="F101" s="22">
        <v>13563.246000000001</v>
      </c>
      <c r="G101" s="22">
        <v>13453.686576000002</v>
      </c>
      <c r="H101" s="22">
        <v>13589.582400000001</v>
      </c>
      <c r="I101" s="22">
        <v>14065.217784</v>
      </c>
      <c r="J101" s="22">
        <v>13633.610427480919</v>
      </c>
      <c r="K101" s="22">
        <v>13771.32366412214</v>
      </c>
      <c r="L101" s="22">
        <v>14253.319992366412</v>
      </c>
      <c r="M101" s="22">
        <v>13767.530080608</v>
      </c>
      <c r="N101" s="22">
        <v>13781.311392</v>
      </c>
      <c r="O101" s="22">
        <v>14263.657290719999</v>
      </c>
    </row>
    <row r="102" spans="2:15" s="29" customFormat="1" ht="18.75">
      <c r="B102" s="9" t="s">
        <v>1974</v>
      </c>
      <c r="C102" s="10"/>
      <c r="D102" s="3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2:15" s="29" customFormat="1" ht="18.75">
      <c r="B103" s="30" t="s">
        <v>1964</v>
      </c>
      <c r="C103" s="10" t="s">
        <v>1</v>
      </c>
      <c r="D103" s="39">
        <v>1538.513</v>
      </c>
      <c r="E103" s="40">
        <v>3884.634</v>
      </c>
      <c r="F103" s="40">
        <v>3703.9702841635967</v>
      </c>
      <c r="G103" s="40">
        <v>3888.3114296801855</v>
      </c>
      <c r="H103" s="40">
        <v>4006.7371585029327</v>
      </c>
      <c r="I103" s="40">
        <v>4081.7401200906734</v>
      </c>
      <c r="J103" s="40">
        <v>4079.9065609245295</v>
      </c>
      <c r="K103" s="40">
        <v>4331.566694893265</v>
      </c>
      <c r="L103" s="40">
        <v>4494.846634847776</v>
      </c>
      <c r="M103" s="40">
        <v>4310.532407870007</v>
      </c>
      <c r="N103" s="40">
        <v>4714.678562386877</v>
      </c>
      <c r="O103" s="40">
        <v>4983.2657296985</v>
      </c>
    </row>
    <row r="104" spans="2:15" s="29" customFormat="1" ht="37.5">
      <c r="B104" s="41" t="s">
        <v>1965</v>
      </c>
      <c r="C104" s="10" t="s">
        <v>1</v>
      </c>
      <c r="D104" s="288">
        <v>-138.61200000000008</v>
      </c>
      <c r="E104" s="288">
        <v>2831.368</v>
      </c>
      <c r="F104" s="288">
        <v>3165.6859796973536</v>
      </c>
      <c r="G104" s="288">
        <v>3327.4568643276725</v>
      </c>
      <c r="H104" s="288">
        <v>3445.88259315042</v>
      </c>
      <c r="I104" s="288">
        <v>3520.885554738161</v>
      </c>
      <c r="J104" s="288">
        <v>3498.7602773975627</v>
      </c>
      <c r="K104" s="288">
        <v>3750.420411366298</v>
      </c>
      <c r="L104" s="288">
        <v>3913.700351320809</v>
      </c>
      <c r="M104" s="288">
        <v>3706.0298552080912</v>
      </c>
      <c r="N104" s="288">
        <v>4110.176009724962</v>
      </c>
      <c r="O104" s="288">
        <v>4378.763177036584</v>
      </c>
    </row>
    <row r="105" spans="2:15" s="38" customFormat="1" ht="18.75">
      <c r="B105" s="9" t="s">
        <v>1994</v>
      </c>
      <c r="C105" s="10"/>
      <c r="D105" s="16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2:15" s="48" customFormat="1" ht="18.75">
      <c r="B106" s="17" t="s">
        <v>1982</v>
      </c>
      <c r="C106" s="49" t="s">
        <v>1983</v>
      </c>
      <c r="D106" s="39">
        <v>1.0629999999999882</v>
      </c>
      <c r="E106" s="39">
        <v>1.6850000000000023</v>
      </c>
      <c r="F106" s="40">
        <v>1.8</v>
      </c>
      <c r="G106" s="40">
        <v>1</v>
      </c>
      <c r="H106" s="40">
        <v>1.5</v>
      </c>
      <c r="I106" s="40">
        <v>2</v>
      </c>
      <c r="J106" s="40">
        <v>1</v>
      </c>
      <c r="K106" s="40">
        <v>1.5</v>
      </c>
      <c r="L106" s="40">
        <v>2</v>
      </c>
      <c r="M106" s="40">
        <v>1</v>
      </c>
      <c r="N106" s="40">
        <v>1.5</v>
      </c>
      <c r="O106" s="40">
        <v>2</v>
      </c>
    </row>
    <row r="107" spans="1:15" s="38" customFormat="1" ht="18.75">
      <c r="A107" s="48"/>
      <c r="B107" s="42" t="s">
        <v>1984</v>
      </c>
      <c r="C107" s="10" t="s">
        <v>1983</v>
      </c>
      <c r="D107" s="39">
        <v>39.993</v>
      </c>
      <c r="E107" s="40">
        <v>39.978</v>
      </c>
      <c r="F107" s="40">
        <v>39.978</v>
      </c>
      <c r="G107" s="40">
        <v>39.816577786233914</v>
      </c>
      <c r="H107" s="40">
        <v>40.07196287093921</v>
      </c>
      <c r="I107" s="40">
        <v>40.327347955644505</v>
      </c>
      <c r="J107" s="40">
        <v>39.67495869790584</v>
      </c>
      <c r="K107" s="40">
        <v>40.17746596413562</v>
      </c>
      <c r="L107" s="40">
        <v>40.6799732303654</v>
      </c>
      <c r="M107" s="40">
        <v>39.527115245787165</v>
      </c>
      <c r="N107" s="40">
        <v>40.26867505353513</v>
      </c>
      <c r="O107" s="40">
        <v>41.010234861283095</v>
      </c>
    </row>
    <row r="108" spans="1:15" s="38" customFormat="1" ht="18.75">
      <c r="A108" s="48"/>
      <c r="B108" s="43" t="s">
        <v>1985</v>
      </c>
      <c r="C108" s="10" t="s">
        <v>1983</v>
      </c>
      <c r="D108" s="39">
        <v>18.193</v>
      </c>
      <c r="E108" s="40">
        <v>18.440148125979995</v>
      </c>
      <c r="F108" s="40">
        <v>18.881804812606973</v>
      </c>
      <c r="G108" s="40">
        <v>18.461521034976517</v>
      </c>
      <c r="H108" s="40">
        <v>18.664841417545116</v>
      </c>
      <c r="I108" s="40">
        <v>18.870340199317152</v>
      </c>
      <c r="J108" s="40">
        <v>18.06762409329473</v>
      </c>
      <c r="K108" s="40">
        <v>18.460418652071088</v>
      </c>
      <c r="L108" s="40">
        <v>18.861220312647667</v>
      </c>
      <c r="M108" s="40">
        <v>17.68686559862377</v>
      </c>
      <c r="N108" s="40">
        <v>18.256246831031046</v>
      </c>
      <c r="O108" s="40">
        <v>18.842589670319853</v>
      </c>
    </row>
    <row r="109" spans="2:15" s="38" customFormat="1" ht="56.25">
      <c r="B109" s="11" t="s">
        <v>1986</v>
      </c>
      <c r="C109" s="10" t="s">
        <v>1987</v>
      </c>
      <c r="D109" s="39">
        <v>13.924240155711933</v>
      </c>
      <c r="E109" s="39">
        <v>13.811640098996728</v>
      </c>
      <c r="F109" s="39">
        <v>11.695298490007017</v>
      </c>
      <c r="G109" s="39">
        <v>10.422813454088308</v>
      </c>
      <c r="H109" s="39">
        <v>15.534580773446862</v>
      </c>
      <c r="I109" s="39">
        <v>20.581604478557132</v>
      </c>
      <c r="J109" s="39">
        <v>10.290802239278566</v>
      </c>
      <c r="K109" s="39">
        <v>15.243139805388099</v>
      </c>
      <c r="L109" s="39">
        <v>20.07312794920572</v>
      </c>
      <c r="M109" s="39">
        <v>10.162093203592065</v>
      </c>
      <c r="N109" s="39">
        <v>14.96243278414811</v>
      </c>
      <c r="O109" s="39">
        <v>19.58916990139113</v>
      </c>
    </row>
    <row r="110" spans="2:15" s="38" customFormat="1" ht="56.25">
      <c r="B110" s="11" t="s">
        <v>1988</v>
      </c>
      <c r="C110" s="10" t="s">
        <v>1989</v>
      </c>
      <c r="D110" s="39">
        <v>11.583116688671414</v>
      </c>
      <c r="E110" s="39">
        <v>11.789126327274664</v>
      </c>
      <c r="F110" s="39">
        <v>10.395820880006239</v>
      </c>
      <c r="G110" s="39">
        <v>18.29475953649523</v>
      </c>
      <c r="H110" s="39">
        <v>13.80851624306388</v>
      </c>
      <c r="I110" s="39">
        <v>9.264723070300718</v>
      </c>
      <c r="J110" s="39">
        <v>17.842780399293975</v>
      </c>
      <c r="K110" s="39">
        <v>13.549457604789424</v>
      </c>
      <c r="L110" s="39">
        <v>9.147379768247616</v>
      </c>
      <c r="M110" s="39">
        <v>17.41259546790323</v>
      </c>
      <c r="N110" s="39">
        <v>13.2999402525761</v>
      </c>
      <c r="O110" s="39">
        <v>9.03297173652628</v>
      </c>
    </row>
    <row r="111" spans="2:15" s="38" customFormat="1" ht="37.5">
      <c r="B111" s="11" t="s">
        <v>1990</v>
      </c>
      <c r="C111" s="10" t="s">
        <v>1991</v>
      </c>
      <c r="D111" s="39">
        <v>2.34112346704052</v>
      </c>
      <c r="E111" s="39">
        <v>2.0225137717220645</v>
      </c>
      <c r="F111" s="39">
        <v>2.806871637601684</v>
      </c>
      <c r="G111" s="39">
        <v>2.5014752289811937</v>
      </c>
      <c r="H111" s="39">
        <v>3.728299385627247</v>
      </c>
      <c r="I111" s="39">
        <v>4.939585074853711</v>
      </c>
      <c r="J111" s="39">
        <v>2.4697925374268554</v>
      </c>
      <c r="K111" s="39">
        <v>3.6583535532931437</v>
      </c>
      <c r="L111" s="39">
        <v>4.817550707809372</v>
      </c>
      <c r="M111" s="39">
        <v>2.438902368862095</v>
      </c>
      <c r="N111" s="39">
        <v>3.590983868195546</v>
      </c>
      <c r="O111" s="39">
        <v>4.7014007763338705</v>
      </c>
    </row>
    <row r="112" spans="2:15" s="38" customFormat="1" ht="41.25" customHeight="1">
      <c r="B112" s="11" t="s">
        <v>1992</v>
      </c>
      <c r="C112" s="10" t="s">
        <v>1993</v>
      </c>
      <c r="D112" s="39">
        <v>0.886</v>
      </c>
      <c r="E112" s="40">
        <v>1.522</v>
      </c>
      <c r="F112" s="40">
        <v>1.584</v>
      </c>
      <c r="G112" s="40">
        <v>0.805</v>
      </c>
      <c r="H112" s="40">
        <v>1.2075</v>
      </c>
      <c r="I112" s="40">
        <v>1.61</v>
      </c>
      <c r="J112" s="40">
        <v>0.805</v>
      </c>
      <c r="K112" s="40">
        <v>1.2075</v>
      </c>
      <c r="L112" s="40">
        <v>1.61</v>
      </c>
      <c r="M112" s="40">
        <v>0.805</v>
      </c>
      <c r="N112" s="40">
        <v>1.2075</v>
      </c>
      <c r="O112" s="40">
        <v>1.61</v>
      </c>
    </row>
    <row r="113" spans="2:15" s="38" customFormat="1" ht="18.75">
      <c r="B113" s="9" t="s">
        <v>1981</v>
      </c>
      <c r="C113" s="10"/>
      <c r="D113" s="16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2:15" s="38" customFormat="1" ht="37.5">
      <c r="B114" s="30" t="s">
        <v>1975</v>
      </c>
      <c r="C114" s="10" t="s">
        <v>1976</v>
      </c>
      <c r="D114" s="39">
        <v>29718.6</v>
      </c>
      <c r="E114" s="40">
        <v>31247.7</v>
      </c>
      <c r="F114" s="40">
        <v>34497.4608</v>
      </c>
      <c r="G114" s="40">
        <v>35935.901534489996</v>
      </c>
      <c r="H114" s="40">
        <v>36246.15678437282</v>
      </c>
      <c r="I114" s="40">
        <v>36556.41203425564</v>
      </c>
      <c r="J114" s="40">
        <v>37481.16246828446</v>
      </c>
      <c r="K114" s="40">
        <v>38130.7186115322</v>
      </c>
      <c r="L114" s="40">
        <v>38785.85497285979</v>
      </c>
      <c r="M114" s="40">
        <v>39542.984387170836</v>
      </c>
      <c r="N114" s="40">
        <v>40571.51159843311</v>
      </c>
      <c r="O114" s="40">
        <v>41617.720605844384</v>
      </c>
    </row>
    <row r="115" spans="2:15" s="38" customFormat="1" ht="37.5">
      <c r="B115" s="30" t="s">
        <v>1977</v>
      </c>
      <c r="C115" s="36" t="s">
        <v>1978</v>
      </c>
      <c r="D115" s="282">
        <v>101.42866894197952</v>
      </c>
      <c r="E115" s="282">
        <v>105.14526256283943</v>
      </c>
      <c r="F115" s="40">
        <v>110.4</v>
      </c>
      <c r="G115" s="40">
        <v>104.16970032324812</v>
      </c>
      <c r="H115" s="40">
        <v>105.06905709527705</v>
      </c>
      <c r="I115" s="40">
        <v>105.96841386730598</v>
      </c>
      <c r="J115" s="40">
        <v>104.30004777342619</v>
      </c>
      <c r="K115" s="40">
        <v>105.19934248028162</v>
      </c>
      <c r="L115" s="40">
        <v>106.09863718713704</v>
      </c>
      <c r="M115" s="40">
        <v>105.50095510146204</v>
      </c>
      <c r="N115" s="40">
        <v>106.40111982091712</v>
      </c>
      <c r="O115" s="40">
        <v>107.3012845403722</v>
      </c>
    </row>
    <row r="116" spans="2:15" s="38" customFormat="1" ht="18.75">
      <c r="B116" s="30" t="s">
        <v>119</v>
      </c>
      <c r="C116" s="36" t="s">
        <v>73</v>
      </c>
      <c r="D116" s="282">
        <v>1.3</v>
      </c>
      <c r="E116" s="282">
        <v>1</v>
      </c>
      <c r="F116" s="282">
        <v>1</v>
      </c>
      <c r="G116" s="282">
        <v>1.1</v>
      </c>
      <c r="H116" s="282">
        <v>1</v>
      </c>
      <c r="I116" s="282">
        <v>1</v>
      </c>
      <c r="J116" s="282">
        <v>1.1</v>
      </c>
      <c r="K116" s="282">
        <v>1</v>
      </c>
      <c r="L116" s="282">
        <v>1</v>
      </c>
      <c r="M116" s="282">
        <v>1</v>
      </c>
      <c r="N116" s="282">
        <v>1</v>
      </c>
      <c r="O116" s="282">
        <v>0.9</v>
      </c>
    </row>
    <row r="117" spans="2:15" s="38" customFormat="1" ht="56.25">
      <c r="B117" s="30" t="s">
        <v>120</v>
      </c>
      <c r="C117" s="10" t="s">
        <v>99</v>
      </c>
      <c r="D117" s="282">
        <v>0.503</v>
      </c>
      <c r="E117" s="282">
        <v>0.411</v>
      </c>
      <c r="F117" s="282">
        <v>0.401</v>
      </c>
      <c r="G117" s="282">
        <v>0.437</v>
      </c>
      <c r="H117" s="282">
        <v>0.435</v>
      </c>
      <c r="I117" s="282">
        <v>0.43</v>
      </c>
      <c r="J117" s="282">
        <v>0.444</v>
      </c>
      <c r="K117" s="282">
        <v>0.434</v>
      </c>
      <c r="L117" s="282">
        <v>0.421</v>
      </c>
      <c r="M117" s="282">
        <v>0.441</v>
      </c>
      <c r="N117" s="282">
        <v>0.436</v>
      </c>
      <c r="O117" s="282">
        <v>0.413</v>
      </c>
    </row>
    <row r="118" spans="2:15" s="38" customFormat="1" ht="18.75">
      <c r="B118" s="30" t="s">
        <v>1979</v>
      </c>
      <c r="C118" s="10" t="s">
        <v>6</v>
      </c>
      <c r="D118" s="282">
        <v>4770.5451</v>
      </c>
      <c r="E118" s="282">
        <v>5048.2456</v>
      </c>
      <c r="F118" s="282">
        <v>5488.228239384707</v>
      </c>
      <c r="G118" s="282">
        <v>5721.159810041641</v>
      </c>
      <c r="H118" s="282">
        <v>5770.553864196104</v>
      </c>
      <c r="I118" s="282">
        <v>5819.947918350566</v>
      </c>
      <c r="J118" s="282">
        <v>5971.85231117357</v>
      </c>
      <c r="K118" s="282">
        <v>6075.345722259027</v>
      </c>
      <c r="L118" s="282">
        <v>6179.728226319265</v>
      </c>
      <c r="M118" s="282">
        <v>6299.208334243292</v>
      </c>
      <c r="N118" s="282">
        <v>6463.0530030660475</v>
      </c>
      <c r="O118" s="282">
        <v>6629.71438689887</v>
      </c>
    </row>
    <row r="119" spans="2:15" s="38" customFormat="1" ht="37.5">
      <c r="B119" s="30" t="s">
        <v>1980</v>
      </c>
      <c r="C119" s="10" t="s">
        <v>1978</v>
      </c>
      <c r="D119" s="282">
        <v>100.73641944740795</v>
      </c>
      <c r="E119" s="282">
        <v>105.82114819541272</v>
      </c>
      <c r="F119" s="282">
        <v>108.715555348272</v>
      </c>
      <c r="G119" s="282">
        <v>104.24420342042933</v>
      </c>
      <c r="H119" s="282">
        <v>105.14420342042933</v>
      </c>
      <c r="I119" s="282">
        <v>106.04420342042934</v>
      </c>
      <c r="J119" s="282">
        <v>104.38184755286716</v>
      </c>
      <c r="K119" s="282">
        <v>105.28184755286716</v>
      </c>
      <c r="L119" s="282">
        <v>106.18184755286717</v>
      </c>
      <c r="M119" s="282">
        <v>105.48164967940058</v>
      </c>
      <c r="N119" s="282">
        <v>106.38164967940058</v>
      </c>
      <c r="O119" s="282">
        <v>107.28164967940059</v>
      </c>
    </row>
    <row r="120" spans="2:15" s="8" customFormat="1" ht="18.75">
      <c r="B120" s="35" t="s">
        <v>2138</v>
      </c>
      <c r="C120" s="10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</row>
    <row r="121" spans="2:15" s="8" customFormat="1" ht="18">
      <c r="B121" s="310" t="s">
        <v>2139</v>
      </c>
      <c r="C121" s="311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</row>
    <row r="122" spans="2:15" s="8" customFormat="1" ht="36">
      <c r="B122" s="312" t="s">
        <v>2140</v>
      </c>
      <c r="C122" s="311" t="s">
        <v>73</v>
      </c>
      <c r="D122" s="317">
        <v>87</v>
      </c>
      <c r="E122" s="366">
        <v>90</v>
      </c>
      <c r="F122" s="317">
        <v>84</v>
      </c>
      <c r="G122" s="317">
        <v>88</v>
      </c>
      <c r="H122" s="317">
        <v>88</v>
      </c>
      <c r="I122" s="317">
        <v>88</v>
      </c>
      <c r="J122" s="317">
        <v>90</v>
      </c>
      <c r="K122" s="317">
        <v>90</v>
      </c>
      <c r="L122" s="317">
        <v>90</v>
      </c>
      <c r="M122" s="317">
        <v>90</v>
      </c>
      <c r="N122" s="317">
        <v>90</v>
      </c>
      <c r="O122" s="317">
        <v>90</v>
      </c>
    </row>
    <row r="123" spans="2:15" s="8" customFormat="1" ht="18.75">
      <c r="B123" s="312" t="s">
        <v>2141</v>
      </c>
      <c r="C123" s="311" t="s">
        <v>89</v>
      </c>
      <c r="D123" s="317">
        <v>10</v>
      </c>
      <c r="E123" s="317">
        <v>10</v>
      </c>
      <c r="F123" s="317">
        <v>10</v>
      </c>
      <c r="G123" s="317">
        <v>10</v>
      </c>
      <c r="H123" s="317">
        <v>10</v>
      </c>
      <c r="I123" s="317">
        <v>10</v>
      </c>
      <c r="J123" s="317">
        <v>10</v>
      </c>
      <c r="K123" s="317">
        <v>10</v>
      </c>
      <c r="L123" s="317">
        <v>10</v>
      </c>
      <c r="M123" s="317">
        <v>10</v>
      </c>
      <c r="N123" s="317">
        <v>10</v>
      </c>
      <c r="O123" s="317">
        <v>10</v>
      </c>
    </row>
    <row r="124" spans="2:15" s="8" customFormat="1" ht="18.75">
      <c r="B124" s="312" t="s">
        <v>2142</v>
      </c>
      <c r="C124" s="311" t="s">
        <v>89</v>
      </c>
      <c r="D124" s="317">
        <v>67</v>
      </c>
      <c r="E124" s="317">
        <v>66</v>
      </c>
      <c r="F124" s="317">
        <v>66</v>
      </c>
      <c r="G124" s="317">
        <v>66</v>
      </c>
      <c r="H124" s="317">
        <v>66</v>
      </c>
      <c r="I124" s="317">
        <v>66</v>
      </c>
      <c r="J124" s="317">
        <v>66</v>
      </c>
      <c r="K124" s="317">
        <v>66</v>
      </c>
      <c r="L124" s="317">
        <v>66</v>
      </c>
      <c r="M124" s="317">
        <v>66</v>
      </c>
      <c r="N124" s="317">
        <v>66</v>
      </c>
      <c r="O124" s="317">
        <v>66</v>
      </c>
    </row>
    <row r="125" spans="2:15" s="8" customFormat="1" ht="36">
      <c r="B125" s="312" t="s">
        <v>2143</v>
      </c>
      <c r="C125" s="311" t="s">
        <v>2144</v>
      </c>
      <c r="D125" s="318">
        <v>1244.09</v>
      </c>
      <c r="E125" s="318">
        <v>1216.196077387764</v>
      </c>
      <c r="F125" s="318">
        <v>1187.0389610389611</v>
      </c>
      <c r="G125" s="318">
        <v>1171.820512820513</v>
      </c>
      <c r="H125" s="318">
        <v>1164.3566878980894</v>
      </c>
      <c r="I125" s="318">
        <v>1156.987341772152</v>
      </c>
      <c r="J125" s="318">
        <v>1156.987341772152</v>
      </c>
      <c r="K125" s="318">
        <v>1142.525</v>
      </c>
      <c r="L125" s="318">
        <v>1128.4197530864199</v>
      </c>
      <c r="M125" s="318">
        <v>1142.525</v>
      </c>
      <c r="N125" s="318">
        <v>1121.4969325153374</v>
      </c>
      <c r="O125" s="318">
        <v>1101.2289156626507</v>
      </c>
    </row>
    <row r="126" spans="2:15" ht="18.75">
      <c r="B126" s="312" t="s">
        <v>2145</v>
      </c>
      <c r="C126" s="311" t="s">
        <v>2146</v>
      </c>
      <c r="D126" s="318">
        <v>7697.62</v>
      </c>
      <c r="E126" s="318">
        <v>7525.033930329723</v>
      </c>
      <c r="F126" s="318">
        <v>7344.628571428571</v>
      </c>
      <c r="G126" s="318">
        <v>7250.466666666667</v>
      </c>
      <c r="H126" s="318">
        <v>7204.2853503184715</v>
      </c>
      <c r="I126" s="318">
        <v>7158.688607594936</v>
      </c>
      <c r="J126" s="318">
        <v>7158.688607594936</v>
      </c>
      <c r="K126" s="318">
        <v>7069.205</v>
      </c>
      <c r="L126" s="318">
        <v>6981.930864197531</v>
      </c>
      <c r="M126" s="318">
        <v>7069.205</v>
      </c>
      <c r="N126" s="318">
        <v>6939.096932515337</v>
      </c>
      <c r="O126" s="318">
        <v>6813.69156626506</v>
      </c>
    </row>
    <row r="127" spans="2:15" ht="36">
      <c r="B127" s="312" t="s">
        <v>2147</v>
      </c>
      <c r="C127" s="311" t="s">
        <v>2148</v>
      </c>
      <c r="D127" s="318">
        <v>51.2004</v>
      </c>
      <c r="E127" s="318">
        <v>49.89754371024829</v>
      </c>
      <c r="F127" s="318">
        <v>48.7012987012987</v>
      </c>
      <c r="G127" s="318">
        <v>48.07692307692308</v>
      </c>
      <c r="H127" s="318">
        <v>47.77070063694268</v>
      </c>
      <c r="I127" s="318">
        <v>47.46835443037975</v>
      </c>
      <c r="J127" s="318">
        <v>47.46835443037975</v>
      </c>
      <c r="K127" s="318">
        <v>46.875</v>
      </c>
      <c r="L127" s="318">
        <v>46.2962962962963</v>
      </c>
      <c r="M127" s="318">
        <v>46.875</v>
      </c>
      <c r="N127" s="318">
        <v>46.012269938650306</v>
      </c>
      <c r="O127" s="318">
        <v>45.18072289156626</v>
      </c>
    </row>
    <row r="128" spans="2:15" ht="54">
      <c r="B128" s="313" t="s">
        <v>2149</v>
      </c>
      <c r="C128" s="311" t="s">
        <v>73</v>
      </c>
      <c r="D128" s="317">
        <v>93.4</v>
      </c>
      <c r="E128" s="366">
        <v>95.1</v>
      </c>
      <c r="F128" s="317">
        <v>86.5</v>
      </c>
      <c r="G128" s="317">
        <v>86.9</v>
      </c>
      <c r="H128" s="317">
        <v>86.9</v>
      </c>
      <c r="I128" s="317">
        <v>86.9</v>
      </c>
      <c r="J128" s="317">
        <v>87.2</v>
      </c>
      <c r="K128" s="317">
        <v>87.2</v>
      </c>
      <c r="L128" s="317">
        <v>87.2</v>
      </c>
      <c r="M128" s="317">
        <v>87.4</v>
      </c>
      <c r="N128" s="317">
        <v>87.4</v>
      </c>
      <c r="O128" s="317">
        <v>87.4</v>
      </c>
    </row>
    <row r="129" spans="2:15" ht="18.75">
      <c r="B129" s="310" t="s">
        <v>20</v>
      </c>
      <c r="C129" s="311"/>
      <c r="D129" s="317"/>
      <c r="E129" s="366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</row>
    <row r="130" spans="2:15" ht="18.75">
      <c r="B130" s="315" t="s">
        <v>2150</v>
      </c>
      <c r="C130" s="311" t="s">
        <v>73</v>
      </c>
      <c r="D130" s="317">
        <v>93.4</v>
      </c>
      <c r="E130" s="366">
        <v>95.1</v>
      </c>
      <c r="F130" s="317">
        <v>86.9</v>
      </c>
      <c r="G130" s="317">
        <v>86.9</v>
      </c>
      <c r="H130" s="317">
        <v>86.9</v>
      </c>
      <c r="I130" s="317">
        <v>87.2</v>
      </c>
      <c r="J130" s="317">
        <v>87.2</v>
      </c>
      <c r="K130" s="317">
        <v>87.2</v>
      </c>
      <c r="L130" s="317">
        <v>87.4</v>
      </c>
      <c r="M130" s="317">
        <v>87.4</v>
      </c>
      <c r="N130" s="317">
        <v>87.4</v>
      </c>
      <c r="O130" s="317">
        <v>87.4</v>
      </c>
    </row>
    <row r="131" spans="2:15" ht="36">
      <c r="B131" s="313" t="s">
        <v>2151</v>
      </c>
      <c r="C131" s="311" t="s">
        <v>2152</v>
      </c>
      <c r="D131" s="317">
        <v>0.5</v>
      </c>
      <c r="E131" s="366">
        <v>0.4</v>
      </c>
      <c r="F131" s="317">
        <v>0.4</v>
      </c>
      <c r="G131" s="317">
        <v>0.5</v>
      </c>
      <c r="H131" s="317">
        <v>0.5</v>
      </c>
      <c r="I131" s="317">
        <v>0.5</v>
      </c>
      <c r="J131" s="317">
        <v>0.5</v>
      </c>
      <c r="K131" s="317">
        <v>0.5</v>
      </c>
      <c r="L131" s="317">
        <v>0.5</v>
      </c>
      <c r="M131" s="317">
        <v>0.5</v>
      </c>
      <c r="N131" s="317">
        <v>0.5</v>
      </c>
      <c r="O131" s="317">
        <v>0.5</v>
      </c>
    </row>
  </sheetData>
  <sheetProtection/>
  <mergeCells count="11">
    <mergeCell ref="G6:O6"/>
    <mergeCell ref="B3:O3"/>
    <mergeCell ref="B4:O4"/>
    <mergeCell ref="B6:B9"/>
    <mergeCell ref="C6:C9"/>
    <mergeCell ref="D7:D9"/>
    <mergeCell ref="E7:E9"/>
    <mergeCell ref="F7:F9"/>
    <mergeCell ref="G7:I7"/>
    <mergeCell ref="J7:L7"/>
    <mergeCell ref="M7:O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6"/>
  <sheetViews>
    <sheetView view="pageBreakPreview" zoomScale="53" zoomScaleNormal="50" zoomScaleSheetLayoutView="53" zoomScalePageLayoutView="0" workbookViewId="0" topLeftCell="A1">
      <pane ySplit="9" topLeftCell="A10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3.00390625" style="0" customWidth="1"/>
    <col min="2" max="2" width="78.50390625" style="0" customWidth="1"/>
    <col min="3" max="3" width="28.625" style="0" customWidth="1"/>
    <col min="4" max="4" width="11.125" style="0" hidden="1" customWidth="1"/>
    <col min="5" max="5" width="10.375" style="0" customWidth="1"/>
    <col min="6" max="6" width="10.75390625" style="0" customWidth="1"/>
    <col min="7" max="7" width="10.375" style="0" hidden="1" customWidth="1"/>
    <col min="8" max="8" width="11.75390625" style="0" customWidth="1"/>
    <col min="9" max="26" width="12.375" style="0" customWidth="1"/>
    <col min="27" max="27" width="6.75390625" style="46" customWidth="1"/>
  </cols>
  <sheetData>
    <row r="1" spans="4:7" ht="18">
      <c r="D1" s="52" t="s">
        <v>2008</v>
      </c>
      <c r="G1" s="52" t="s">
        <v>2008</v>
      </c>
    </row>
    <row r="2" spans="2:26" ht="20.25">
      <c r="B2" s="378" t="s">
        <v>1962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</row>
    <row r="3" spans="2:36" ht="20.25" customHeight="1">
      <c r="B3" s="371" t="s">
        <v>2010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44"/>
      <c r="AB3" s="14"/>
      <c r="AC3" s="14"/>
      <c r="AD3" s="14"/>
      <c r="AE3" s="14"/>
      <c r="AF3" s="14"/>
      <c r="AG3" s="14"/>
      <c r="AH3" s="14"/>
      <c r="AI3" s="14"/>
      <c r="AJ3" s="14"/>
    </row>
    <row r="4" spans="2:27" ht="20.25" customHeight="1">
      <c r="B4" s="371" t="s">
        <v>1995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45"/>
    </row>
    <row r="5" ht="18">
      <c r="B5" t="s">
        <v>118</v>
      </c>
    </row>
    <row r="6" spans="2:26" ht="18.75">
      <c r="B6" s="372" t="s">
        <v>121</v>
      </c>
      <c r="C6" s="372" t="s">
        <v>122</v>
      </c>
      <c r="D6" s="159" t="s">
        <v>123</v>
      </c>
      <c r="E6" s="1" t="s">
        <v>123</v>
      </c>
      <c r="F6" s="2" t="s">
        <v>123</v>
      </c>
      <c r="G6" s="160" t="s">
        <v>123</v>
      </c>
      <c r="H6" s="2" t="s">
        <v>124</v>
      </c>
      <c r="I6" s="2" t="s">
        <v>125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12.75" customHeight="1">
      <c r="B7" s="373"/>
      <c r="C7" s="373"/>
      <c r="D7" s="375">
        <v>2015</v>
      </c>
      <c r="E7" s="372">
        <v>2016</v>
      </c>
      <c r="F7" s="372">
        <v>2017</v>
      </c>
      <c r="G7" s="375" t="s">
        <v>2069</v>
      </c>
      <c r="H7" s="372">
        <v>2018</v>
      </c>
      <c r="I7" s="367">
        <v>2019</v>
      </c>
      <c r="J7" s="368"/>
      <c r="K7" s="369"/>
      <c r="L7" s="367">
        <v>2020</v>
      </c>
      <c r="M7" s="368"/>
      <c r="N7" s="369"/>
      <c r="O7" s="367">
        <v>2021</v>
      </c>
      <c r="P7" s="368"/>
      <c r="Q7" s="369"/>
      <c r="R7" s="367">
        <v>2022</v>
      </c>
      <c r="S7" s="368"/>
      <c r="T7" s="369"/>
      <c r="U7" s="367">
        <v>2023</v>
      </c>
      <c r="V7" s="368"/>
      <c r="W7" s="369"/>
      <c r="X7" s="367">
        <v>2024</v>
      </c>
      <c r="Y7" s="368"/>
      <c r="Z7" s="369"/>
    </row>
    <row r="8" spans="2:26" ht="37.5">
      <c r="B8" s="373"/>
      <c r="C8" s="373"/>
      <c r="D8" s="376"/>
      <c r="E8" s="373"/>
      <c r="F8" s="373"/>
      <c r="G8" s="376"/>
      <c r="H8" s="373"/>
      <c r="I8" s="1" t="s">
        <v>219</v>
      </c>
      <c r="J8" s="1" t="s">
        <v>218</v>
      </c>
      <c r="K8" s="1" t="s">
        <v>220</v>
      </c>
      <c r="L8" s="1" t="s">
        <v>219</v>
      </c>
      <c r="M8" s="1" t="s">
        <v>218</v>
      </c>
      <c r="N8" s="1" t="s">
        <v>220</v>
      </c>
      <c r="O8" s="1" t="s">
        <v>219</v>
      </c>
      <c r="P8" s="1" t="s">
        <v>218</v>
      </c>
      <c r="Q8" s="1" t="s">
        <v>220</v>
      </c>
      <c r="R8" s="1" t="s">
        <v>219</v>
      </c>
      <c r="S8" s="1" t="s">
        <v>218</v>
      </c>
      <c r="T8" s="1" t="s">
        <v>220</v>
      </c>
      <c r="U8" s="1" t="s">
        <v>219</v>
      </c>
      <c r="V8" s="1" t="s">
        <v>218</v>
      </c>
      <c r="W8" s="1" t="s">
        <v>220</v>
      </c>
      <c r="X8" s="1" t="s">
        <v>219</v>
      </c>
      <c r="Y8" s="1" t="s">
        <v>218</v>
      </c>
      <c r="Z8" s="1" t="s">
        <v>220</v>
      </c>
    </row>
    <row r="9" spans="2:26" ht="37.5">
      <c r="B9" s="374"/>
      <c r="C9" s="374"/>
      <c r="D9" s="377"/>
      <c r="E9" s="374"/>
      <c r="F9" s="374"/>
      <c r="G9" s="377"/>
      <c r="H9" s="374"/>
      <c r="I9" s="1" t="s">
        <v>221</v>
      </c>
      <c r="J9" s="1" t="s">
        <v>222</v>
      </c>
      <c r="K9" s="1" t="s">
        <v>223</v>
      </c>
      <c r="L9" s="1" t="s">
        <v>221</v>
      </c>
      <c r="M9" s="1" t="s">
        <v>222</v>
      </c>
      <c r="N9" s="1" t="s">
        <v>223</v>
      </c>
      <c r="O9" s="1" t="s">
        <v>221</v>
      </c>
      <c r="P9" s="1" t="s">
        <v>222</v>
      </c>
      <c r="Q9" s="1" t="s">
        <v>223</v>
      </c>
      <c r="R9" s="1" t="s">
        <v>221</v>
      </c>
      <c r="S9" s="1" t="s">
        <v>222</v>
      </c>
      <c r="T9" s="1" t="s">
        <v>223</v>
      </c>
      <c r="U9" s="1" t="s">
        <v>221</v>
      </c>
      <c r="V9" s="1" t="s">
        <v>222</v>
      </c>
      <c r="W9" s="1" t="s">
        <v>223</v>
      </c>
      <c r="X9" s="1" t="s">
        <v>221</v>
      </c>
      <c r="Y9" s="1" t="s">
        <v>222</v>
      </c>
      <c r="Z9" s="1" t="s">
        <v>223</v>
      </c>
    </row>
    <row r="10" spans="2:27" ht="18.75">
      <c r="B10" s="3" t="s">
        <v>1966</v>
      </c>
      <c r="C10" s="10"/>
      <c r="D10" s="10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46" t="s">
        <v>1999</v>
      </c>
    </row>
    <row r="11" spans="2:27" ht="37.5">
      <c r="B11" s="6" t="s">
        <v>1963</v>
      </c>
      <c r="C11" s="10" t="s">
        <v>127</v>
      </c>
      <c r="D11" s="285">
        <f>D14+D27+D100+D104</f>
        <v>14736.448</v>
      </c>
      <c r="E11" s="15">
        <f>E14+E27+E100+E104</f>
        <v>12952.046</v>
      </c>
      <c r="F11" s="15">
        <f>F14+F27+F100+F104</f>
        <v>13579.400000000001</v>
      </c>
      <c r="G11" s="54">
        <f>G14+G27+G100+G104</f>
        <v>4631.119900000001</v>
      </c>
      <c r="H11" s="15">
        <f>H14+H27+H100+H104</f>
        <v>15319.3</v>
      </c>
      <c r="I11" s="15">
        <f aca="true" t="shared" si="0" ref="I11:Z11">I14+I27+I100+I104</f>
        <v>15667.6</v>
      </c>
      <c r="J11" s="15">
        <f t="shared" si="0"/>
        <v>16154.6</v>
      </c>
      <c r="K11" s="15">
        <f t="shared" si="0"/>
        <v>16458.9</v>
      </c>
      <c r="L11" s="15">
        <f t="shared" si="0"/>
        <v>16044.599999999999</v>
      </c>
      <c r="M11" s="15">
        <f t="shared" si="0"/>
        <v>17061.4</v>
      </c>
      <c r="N11" s="15">
        <f t="shared" si="0"/>
        <v>17701.9</v>
      </c>
      <c r="O11" s="15">
        <f t="shared" si="0"/>
        <v>16496.5</v>
      </c>
      <c r="P11" s="15">
        <f t="shared" si="0"/>
        <v>18082.899999999998</v>
      </c>
      <c r="Q11" s="15">
        <f t="shared" si="0"/>
        <v>19112.3</v>
      </c>
      <c r="R11" s="15">
        <f t="shared" si="0"/>
        <v>16743.600000000002</v>
      </c>
      <c r="S11" s="15">
        <f t="shared" si="0"/>
        <v>19221.8</v>
      </c>
      <c r="T11" s="15">
        <f t="shared" si="0"/>
        <v>20383.199999999997</v>
      </c>
      <c r="U11" s="15">
        <f t="shared" si="0"/>
        <v>17159.6</v>
      </c>
      <c r="V11" s="15">
        <f t="shared" si="0"/>
        <v>20644.600000000002</v>
      </c>
      <c r="W11" s="15">
        <f t="shared" si="0"/>
        <v>21949.000000000004</v>
      </c>
      <c r="X11" s="15">
        <f t="shared" si="0"/>
        <v>17602.6</v>
      </c>
      <c r="Y11" s="15">
        <f t="shared" si="0"/>
        <v>22190.2</v>
      </c>
      <c r="Z11" s="15">
        <f t="shared" si="0"/>
        <v>23656.300000000003</v>
      </c>
      <c r="AA11" s="46" t="s">
        <v>1999</v>
      </c>
    </row>
    <row r="12" spans="2:27" ht="56.25">
      <c r="B12" s="6" t="s">
        <v>128</v>
      </c>
      <c r="C12" s="10" t="s">
        <v>69</v>
      </c>
      <c r="D12" s="53"/>
      <c r="E12" s="297">
        <f>(((E27*100/E11)*E29)+((E100*100/E11)*E102)+((E104*100/E11)*E106)+((E14*100/E11)*E16))/100</f>
        <v>0</v>
      </c>
      <c r="F12" s="297">
        <f>(((F27*100/F11)*F29)+((F100*100/F11)*F102)+((F104*100/F11)*F106)+((F14*100/F11)*F16))/100</f>
        <v>98.30068208094613</v>
      </c>
      <c r="G12" s="40"/>
      <c r="H12" s="297">
        <f>(((H27*100/H11)*H29)+((H100*100/H11)*H102)+((H104*100/H11)*H106)+((H14*100/H11)*H16))/100</f>
        <v>102.18164953881023</v>
      </c>
      <c r="I12" s="297">
        <f>(((I27*100/I11)*I29)+((I100*100/I11)*I102)+((I104*100/I11)*I106)+((I14*100/I11)*I16))/100</f>
        <v>99</v>
      </c>
      <c r="J12" s="297">
        <f aca="true" t="shared" si="1" ref="J12:Z12">(((J27*100/J11)*J29)+((J100*100/J11)*J102)+((J104*100/J11)*J106)+((J14*100/J11)*J16))/100</f>
        <v>102.07674846306132</v>
      </c>
      <c r="K12" s="297">
        <f t="shared" si="1"/>
        <v>104</v>
      </c>
      <c r="L12" s="297">
        <f t="shared" si="1"/>
        <v>99.5</v>
      </c>
      <c r="M12" s="297">
        <f t="shared" si="1"/>
        <v>102.61596974912774</v>
      </c>
      <c r="N12" s="297">
        <f t="shared" si="1"/>
        <v>104.49999999999999</v>
      </c>
      <c r="O12" s="297">
        <f t="shared" si="1"/>
        <v>99.8</v>
      </c>
      <c r="P12" s="297">
        <f t="shared" si="1"/>
        <v>102.87743792689669</v>
      </c>
      <c r="Q12" s="297">
        <f t="shared" si="1"/>
        <v>104.79999999999998</v>
      </c>
      <c r="R12" s="297">
        <f t="shared" si="1"/>
        <v>98.49999999999999</v>
      </c>
      <c r="S12" s="297">
        <f t="shared" si="1"/>
        <v>103.15812329483607</v>
      </c>
      <c r="T12" s="297">
        <f t="shared" si="1"/>
        <v>103.5</v>
      </c>
      <c r="U12" s="297">
        <f t="shared" si="1"/>
        <v>98.6</v>
      </c>
      <c r="V12" s="297">
        <f t="shared" si="1"/>
        <v>103.33046321388117</v>
      </c>
      <c r="W12" s="297">
        <f t="shared" si="1"/>
        <v>103.59999999999998</v>
      </c>
      <c r="X12" s="297">
        <f t="shared" si="1"/>
        <v>98.70000000000002</v>
      </c>
      <c r="Y12" s="297">
        <f t="shared" si="1"/>
        <v>103.41968222112138</v>
      </c>
      <c r="Z12" s="297">
        <f t="shared" si="1"/>
        <v>103.7</v>
      </c>
      <c r="AA12" s="46" t="s">
        <v>1999</v>
      </c>
    </row>
    <row r="13" spans="2:27" ht="18.75">
      <c r="B13" s="9" t="s">
        <v>129</v>
      </c>
      <c r="C13" s="10"/>
      <c r="D13" s="53"/>
      <c r="E13" s="297"/>
      <c r="F13" s="298"/>
      <c r="G13" s="40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46" t="s">
        <v>1999</v>
      </c>
    </row>
    <row r="14" spans="2:27" ht="56.25">
      <c r="B14" s="17" t="s">
        <v>135</v>
      </c>
      <c r="C14" s="10" t="s">
        <v>127</v>
      </c>
      <c r="D14" s="285">
        <v>192.571</v>
      </c>
      <c r="E14" s="297">
        <v>190.845</v>
      </c>
      <c r="F14" s="40">
        <v>0</v>
      </c>
      <c r="G14" s="40">
        <v>55.64</v>
      </c>
      <c r="H14" s="40">
        <v>111</v>
      </c>
      <c r="I14" s="40">
        <f>ROUND(H14*I15*I16/10000,1)</f>
        <v>111.3</v>
      </c>
      <c r="J14" s="40">
        <f>ROUND(H14*J15*J16/10000,1)</f>
        <v>114.7</v>
      </c>
      <c r="K14" s="40">
        <f aca="true" t="shared" si="2" ref="K14:Z14">ROUND(H14*K15*K16/10000,1)</f>
        <v>116.9</v>
      </c>
      <c r="L14" s="40">
        <f t="shared" si="2"/>
        <v>111.5</v>
      </c>
      <c r="M14" s="40">
        <f t="shared" si="2"/>
        <v>118.5</v>
      </c>
      <c r="N14" s="40">
        <f t="shared" si="2"/>
        <v>122.9</v>
      </c>
      <c r="O14" s="40">
        <f t="shared" si="2"/>
        <v>112.4</v>
      </c>
      <c r="P14" s="40">
        <f t="shared" si="2"/>
        <v>123.2</v>
      </c>
      <c r="Q14" s="40">
        <f t="shared" si="2"/>
        <v>130.1</v>
      </c>
      <c r="R14" s="40">
        <f t="shared" si="2"/>
        <v>111.9</v>
      </c>
      <c r="S14" s="40">
        <f t="shared" si="2"/>
        <v>128.5</v>
      </c>
      <c r="T14" s="40">
        <f t="shared" si="2"/>
        <v>136.1</v>
      </c>
      <c r="U14" s="40">
        <f t="shared" si="2"/>
        <v>114.5</v>
      </c>
      <c r="V14" s="40">
        <f t="shared" si="2"/>
        <v>137.9</v>
      </c>
      <c r="W14" s="40">
        <f t="shared" si="2"/>
        <v>146.4</v>
      </c>
      <c r="X14" s="40">
        <f t="shared" si="2"/>
        <v>116.4</v>
      </c>
      <c r="Y14" s="40">
        <f t="shared" si="2"/>
        <v>146.9</v>
      </c>
      <c r="Z14" s="40">
        <f t="shared" si="2"/>
        <v>156.4</v>
      </c>
      <c r="AA14" s="46" t="s">
        <v>1999</v>
      </c>
    </row>
    <row r="15" spans="2:27" ht="40.5" customHeight="1">
      <c r="B15" s="11" t="s">
        <v>136</v>
      </c>
      <c r="C15" s="10" t="s">
        <v>126</v>
      </c>
      <c r="D15" s="53"/>
      <c r="E15" s="297"/>
      <c r="F15" s="40">
        <f>F28</f>
        <v>108.405924488615</v>
      </c>
      <c r="G15" s="40"/>
      <c r="H15" s="298">
        <v>115.113362843153</v>
      </c>
      <c r="I15" s="298">
        <v>101.24276035355462</v>
      </c>
      <c r="J15" s="298">
        <v>101.24276035355462</v>
      </c>
      <c r="K15" s="298">
        <v>101.24276035355462</v>
      </c>
      <c r="L15" s="298">
        <v>100.64235057091418</v>
      </c>
      <c r="M15" s="298">
        <v>100.64235057091418</v>
      </c>
      <c r="N15" s="298">
        <v>100.64235057091418</v>
      </c>
      <c r="O15" s="298">
        <v>101.04536746868702</v>
      </c>
      <c r="P15" s="298">
        <v>101.04536746868702</v>
      </c>
      <c r="Q15" s="298">
        <v>101.04536746868702</v>
      </c>
      <c r="R15" s="298">
        <v>101.10845573681613</v>
      </c>
      <c r="S15" s="298">
        <v>101.10845573681613</v>
      </c>
      <c r="T15" s="298">
        <v>101.10845573681613</v>
      </c>
      <c r="U15" s="298">
        <v>103.8213159441533</v>
      </c>
      <c r="V15" s="298">
        <v>103.8213159441533</v>
      </c>
      <c r="W15" s="298">
        <v>103.8213159441533</v>
      </c>
      <c r="X15" s="298">
        <v>103.01116893439519</v>
      </c>
      <c r="Y15" s="298">
        <v>103.01116893439519</v>
      </c>
      <c r="Z15" s="298">
        <v>103.01116893439519</v>
      </c>
      <c r="AA15" s="46" t="s">
        <v>1999</v>
      </c>
    </row>
    <row r="16" spans="2:27" ht="56.25">
      <c r="B16" s="11" t="s">
        <v>137</v>
      </c>
      <c r="C16" s="10" t="s">
        <v>69</v>
      </c>
      <c r="D16" s="53"/>
      <c r="E16" s="297"/>
      <c r="F16" s="40">
        <v>0</v>
      </c>
      <c r="G16" s="299"/>
      <c r="H16" s="40"/>
      <c r="I16" s="298">
        <f>I29</f>
        <v>99</v>
      </c>
      <c r="J16" s="298">
        <f aca="true" t="shared" si="3" ref="J16:Z16">J29</f>
        <v>102.07674846306134</v>
      </c>
      <c r="K16" s="298">
        <f t="shared" si="3"/>
        <v>104</v>
      </c>
      <c r="L16" s="298">
        <f t="shared" si="3"/>
        <v>99.5</v>
      </c>
      <c r="M16" s="298">
        <f t="shared" si="3"/>
        <v>102.61596974912774</v>
      </c>
      <c r="N16" s="298">
        <f t="shared" si="3"/>
        <v>104.5</v>
      </c>
      <c r="O16" s="298">
        <f t="shared" si="3"/>
        <v>99.8</v>
      </c>
      <c r="P16" s="298">
        <f t="shared" si="3"/>
        <v>102.87743792689672</v>
      </c>
      <c r="Q16" s="298">
        <f t="shared" si="3"/>
        <v>104.8</v>
      </c>
      <c r="R16" s="298">
        <f t="shared" si="3"/>
        <v>98.5</v>
      </c>
      <c r="S16" s="298">
        <f t="shared" si="3"/>
        <v>103.15812329483609</v>
      </c>
      <c r="T16" s="298">
        <f t="shared" si="3"/>
        <v>103.5</v>
      </c>
      <c r="U16" s="298">
        <f t="shared" si="3"/>
        <v>98.6</v>
      </c>
      <c r="V16" s="298">
        <f t="shared" si="3"/>
        <v>103.3304632138812</v>
      </c>
      <c r="W16" s="298">
        <f t="shared" si="3"/>
        <v>103.6</v>
      </c>
      <c r="X16" s="298">
        <f t="shared" si="3"/>
        <v>98.7</v>
      </c>
      <c r="Y16" s="298">
        <f t="shared" si="3"/>
        <v>103.41968222112139</v>
      </c>
      <c r="Z16" s="298">
        <f t="shared" si="3"/>
        <v>103.7</v>
      </c>
      <c r="AA16" s="46" t="s">
        <v>1999</v>
      </c>
    </row>
    <row r="17" spans="2:28" ht="54" hidden="1">
      <c r="B17" s="18" t="s">
        <v>227</v>
      </c>
      <c r="C17" s="19" t="s">
        <v>127</v>
      </c>
      <c r="D17" s="65"/>
      <c r="E17" s="20"/>
      <c r="F17" s="21">
        <f>ROUND(E17*F18*F19/10000,1)</f>
        <v>0</v>
      </c>
      <c r="G17" s="55"/>
      <c r="H17" s="21">
        <f>ROUND(F17*H18*H19/10000,1)</f>
        <v>0</v>
      </c>
      <c r="I17" s="21">
        <f>ROUND(H17*I18*I19/10000,1)</f>
        <v>0</v>
      </c>
      <c r="J17" s="21">
        <f>ROUND(H17*J18*J19/10000,1)</f>
        <v>0</v>
      </c>
      <c r="K17" s="21">
        <f>ROUND(H17*K18*K19/10000,1)</f>
        <v>0</v>
      </c>
      <c r="L17" s="21">
        <f aca="true" t="shared" si="4" ref="L17:Y17">ROUND(I17*L18*L19/10000,1)</f>
        <v>0</v>
      </c>
      <c r="M17" s="21">
        <f t="shared" si="4"/>
        <v>0</v>
      </c>
      <c r="N17" s="21">
        <f t="shared" si="4"/>
        <v>0</v>
      </c>
      <c r="O17" s="21">
        <f t="shared" si="4"/>
        <v>0</v>
      </c>
      <c r="P17" s="21">
        <f t="shared" si="4"/>
        <v>0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T17" s="21">
        <f t="shared" si="4"/>
        <v>0</v>
      </c>
      <c r="U17" s="21">
        <f t="shared" si="4"/>
        <v>0</v>
      </c>
      <c r="V17" s="21">
        <f t="shared" si="4"/>
        <v>0</v>
      </c>
      <c r="W17" s="21">
        <f t="shared" si="4"/>
        <v>0</v>
      </c>
      <c r="X17" s="21">
        <f t="shared" si="4"/>
        <v>0</v>
      </c>
      <c r="Y17" s="21">
        <f t="shared" si="4"/>
        <v>0</v>
      </c>
      <c r="Z17" s="21">
        <f>ROUND(W17*Z18*Z19/10000,1)</f>
        <v>0</v>
      </c>
      <c r="AA17" s="46" t="s">
        <v>1999</v>
      </c>
      <c r="AB17" t="s">
        <v>2007</v>
      </c>
    </row>
    <row r="18" spans="2:28" ht="36" hidden="1">
      <c r="B18" s="18" t="s">
        <v>228</v>
      </c>
      <c r="C18" s="19" t="s">
        <v>126</v>
      </c>
      <c r="D18" s="65"/>
      <c r="E18" s="20"/>
      <c r="F18" s="21"/>
      <c r="G18" s="55"/>
      <c r="H18" s="21">
        <v>116.37435744350613</v>
      </c>
      <c r="I18" s="21">
        <v>100.87974912194598</v>
      </c>
      <c r="J18" s="21">
        <v>100.87974912194598</v>
      </c>
      <c r="K18" s="21">
        <v>100.87974912194598</v>
      </c>
      <c r="L18" s="21">
        <v>100.38276798722141</v>
      </c>
      <c r="M18" s="21">
        <v>100.38276798722141</v>
      </c>
      <c r="N18" s="21">
        <v>100.38276798722141</v>
      </c>
      <c r="O18" s="21">
        <v>100.78757884448233</v>
      </c>
      <c r="P18" s="21">
        <v>100.78757884448233</v>
      </c>
      <c r="Q18" s="21">
        <v>100.78757884448233</v>
      </c>
      <c r="R18" s="21">
        <v>100.82907484612824</v>
      </c>
      <c r="S18" s="21">
        <v>100.82907484612824</v>
      </c>
      <c r="T18" s="21">
        <v>100.82907484612824</v>
      </c>
      <c r="U18" s="21">
        <v>103.82433150512004</v>
      </c>
      <c r="V18" s="21">
        <v>103.82433150512004</v>
      </c>
      <c r="W18" s="21">
        <v>103.82433150512004</v>
      </c>
      <c r="X18" s="21">
        <v>102.85849341698801</v>
      </c>
      <c r="Y18" s="21">
        <v>102.85849341698801</v>
      </c>
      <c r="Z18" s="21">
        <v>102.85849341698801</v>
      </c>
      <c r="AA18" s="46" t="s">
        <v>1999</v>
      </c>
      <c r="AB18" t="s">
        <v>2007</v>
      </c>
    </row>
    <row r="19" spans="2:28" ht="36" hidden="1">
      <c r="B19" s="18" t="s">
        <v>229</v>
      </c>
      <c r="C19" s="19" t="s">
        <v>69</v>
      </c>
      <c r="D19" s="65"/>
      <c r="E19" s="58"/>
      <c r="F19" s="59"/>
      <c r="G19" s="55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46" t="s">
        <v>1999</v>
      </c>
      <c r="AB19" t="s">
        <v>2007</v>
      </c>
    </row>
    <row r="20" spans="2:28" ht="54" hidden="1">
      <c r="B20" s="18" t="s">
        <v>138</v>
      </c>
      <c r="C20" s="19" t="s">
        <v>127</v>
      </c>
      <c r="D20" s="65"/>
      <c r="E20" s="58"/>
      <c r="F20" s="59">
        <f>ROUND(E20*F21*F22/10000,1)</f>
        <v>0</v>
      </c>
      <c r="G20" s="55"/>
      <c r="H20" s="59">
        <f>ROUND(F20*H21*H22/10000,1)</f>
        <v>0</v>
      </c>
      <c r="I20" s="59">
        <f>ROUND(H20*I21*I22/10000,1)</f>
        <v>0</v>
      </c>
      <c r="J20" s="59">
        <f>ROUND(H20*J21*J22/10000,1)</f>
        <v>0</v>
      </c>
      <c r="K20" s="59">
        <f aca="true" t="shared" si="5" ref="K20:Z20">ROUND(H20*K21*K22/10000,1)</f>
        <v>0</v>
      </c>
      <c r="L20" s="59">
        <f t="shared" si="5"/>
        <v>0</v>
      </c>
      <c r="M20" s="59">
        <f t="shared" si="5"/>
        <v>0</v>
      </c>
      <c r="N20" s="59">
        <f t="shared" si="5"/>
        <v>0</v>
      </c>
      <c r="O20" s="59">
        <f t="shared" si="5"/>
        <v>0</v>
      </c>
      <c r="P20" s="59">
        <f t="shared" si="5"/>
        <v>0</v>
      </c>
      <c r="Q20" s="59">
        <f t="shared" si="5"/>
        <v>0</v>
      </c>
      <c r="R20" s="59">
        <f t="shared" si="5"/>
        <v>0</v>
      </c>
      <c r="S20" s="59">
        <f t="shared" si="5"/>
        <v>0</v>
      </c>
      <c r="T20" s="59">
        <f t="shared" si="5"/>
        <v>0</v>
      </c>
      <c r="U20" s="59">
        <f t="shared" si="5"/>
        <v>0</v>
      </c>
      <c r="V20" s="59">
        <f t="shared" si="5"/>
        <v>0</v>
      </c>
      <c r="W20" s="59">
        <f t="shared" si="5"/>
        <v>0</v>
      </c>
      <c r="X20" s="59">
        <f t="shared" si="5"/>
        <v>0</v>
      </c>
      <c r="Y20" s="59">
        <f t="shared" si="5"/>
        <v>0</v>
      </c>
      <c r="Z20" s="59">
        <f t="shared" si="5"/>
        <v>0</v>
      </c>
      <c r="AA20" s="46" t="s">
        <v>1999</v>
      </c>
      <c r="AB20" t="s">
        <v>2007</v>
      </c>
    </row>
    <row r="21" spans="2:28" ht="18" hidden="1">
      <c r="B21" s="18" t="s">
        <v>139</v>
      </c>
      <c r="C21" s="19" t="s">
        <v>126</v>
      </c>
      <c r="D21" s="65"/>
      <c r="E21" s="58"/>
      <c r="F21" s="59"/>
      <c r="G21" s="55"/>
      <c r="H21" s="59">
        <v>106.73499036826495</v>
      </c>
      <c r="I21" s="59">
        <v>103.99821794047006</v>
      </c>
      <c r="J21" s="59">
        <v>103.99821794047006</v>
      </c>
      <c r="K21" s="59">
        <v>103.99821794047006</v>
      </c>
      <c r="L21" s="59">
        <v>102.61826593063552</v>
      </c>
      <c r="M21" s="59">
        <v>102.61826593063552</v>
      </c>
      <c r="N21" s="59">
        <v>102.61826593063552</v>
      </c>
      <c r="O21" s="59">
        <v>102.93575379554969</v>
      </c>
      <c r="P21" s="59">
        <v>102.93575379554969</v>
      </c>
      <c r="Q21" s="59">
        <v>102.93575379554969</v>
      </c>
      <c r="R21" s="59">
        <v>103.13802491357131</v>
      </c>
      <c r="S21" s="59">
        <v>103.13802491357131</v>
      </c>
      <c r="T21" s="59">
        <v>103.13802491357131</v>
      </c>
      <c r="U21" s="59">
        <v>103.81514166122088</v>
      </c>
      <c r="V21" s="59">
        <v>103.81514166122088</v>
      </c>
      <c r="W21" s="59">
        <v>103.81514166122088</v>
      </c>
      <c r="X21" s="59">
        <v>104.08918837699287</v>
      </c>
      <c r="Y21" s="59">
        <v>104.08918837699287</v>
      </c>
      <c r="Z21" s="59">
        <v>104.08918837699287</v>
      </c>
      <c r="AA21" s="46" t="s">
        <v>1999</v>
      </c>
      <c r="AB21" t="s">
        <v>2007</v>
      </c>
    </row>
    <row r="22" spans="2:28" ht="36" hidden="1">
      <c r="B22" s="18" t="s">
        <v>140</v>
      </c>
      <c r="C22" s="19" t="s">
        <v>69</v>
      </c>
      <c r="D22" s="65"/>
      <c r="E22" s="58"/>
      <c r="F22" s="59"/>
      <c r="G22" s="55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46" t="s">
        <v>1999</v>
      </c>
      <c r="AB22" t="s">
        <v>2007</v>
      </c>
    </row>
    <row r="23" spans="2:28" ht="54" hidden="1">
      <c r="B23" s="18" t="s">
        <v>230</v>
      </c>
      <c r="C23" s="19" t="s">
        <v>127</v>
      </c>
      <c r="D23" s="65"/>
      <c r="E23" s="58"/>
      <c r="F23" s="59">
        <f>ROUND(E23*F24*F25/10000,1)</f>
        <v>0</v>
      </c>
      <c r="G23" s="55"/>
      <c r="H23" s="59">
        <f>ROUND(F23*H24*H25/10000,1)</f>
        <v>0</v>
      </c>
      <c r="I23" s="59">
        <f>ROUND(H23*I24*I25/10000,1)</f>
        <v>0</v>
      </c>
      <c r="J23" s="59">
        <f>ROUND(H23*J24*J25/10000,1)</f>
        <v>0</v>
      </c>
      <c r="K23" s="59">
        <f aca="true" t="shared" si="6" ref="K23:Z23">ROUND(H23*K24*K25/10000,1)</f>
        <v>0</v>
      </c>
      <c r="L23" s="59">
        <f t="shared" si="6"/>
        <v>0</v>
      </c>
      <c r="M23" s="59">
        <f t="shared" si="6"/>
        <v>0</v>
      </c>
      <c r="N23" s="59">
        <f t="shared" si="6"/>
        <v>0</v>
      </c>
      <c r="O23" s="59">
        <f t="shared" si="6"/>
        <v>0</v>
      </c>
      <c r="P23" s="59">
        <f t="shared" si="6"/>
        <v>0</v>
      </c>
      <c r="Q23" s="59">
        <f t="shared" si="6"/>
        <v>0</v>
      </c>
      <c r="R23" s="59">
        <f t="shared" si="6"/>
        <v>0</v>
      </c>
      <c r="S23" s="59">
        <f t="shared" si="6"/>
        <v>0</v>
      </c>
      <c r="T23" s="59">
        <f t="shared" si="6"/>
        <v>0</v>
      </c>
      <c r="U23" s="59">
        <f t="shared" si="6"/>
        <v>0</v>
      </c>
      <c r="V23" s="59">
        <f t="shared" si="6"/>
        <v>0</v>
      </c>
      <c r="W23" s="59">
        <f t="shared" si="6"/>
        <v>0</v>
      </c>
      <c r="X23" s="59">
        <f t="shared" si="6"/>
        <v>0</v>
      </c>
      <c r="Y23" s="59">
        <f t="shared" si="6"/>
        <v>0</v>
      </c>
      <c r="Z23" s="59">
        <f t="shared" si="6"/>
        <v>0</v>
      </c>
      <c r="AA23" s="46" t="s">
        <v>1999</v>
      </c>
      <c r="AB23" t="s">
        <v>2007</v>
      </c>
    </row>
    <row r="24" spans="2:28" ht="36" hidden="1">
      <c r="B24" s="18" t="s">
        <v>231</v>
      </c>
      <c r="C24" s="19" t="s">
        <v>126</v>
      </c>
      <c r="D24" s="65"/>
      <c r="E24" s="58"/>
      <c r="F24" s="59"/>
      <c r="G24" s="55"/>
      <c r="H24" s="59">
        <v>116.37435744350613</v>
      </c>
      <c r="I24" s="59">
        <v>100.87974912194598</v>
      </c>
      <c r="J24" s="59">
        <v>100.87974912194598</v>
      </c>
      <c r="K24" s="59">
        <v>100.87974912194598</v>
      </c>
      <c r="L24" s="59">
        <v>100.38276798722141</v>
      </c>
      <c r="M24" s="59">
        <v>100.38276798722141</v>
      </c>
      <c r="N24" s="59">
        <v>100.38276798722141</v>
      </c>
      <c r="O24" s="59">
        <v>100.78757884448233</v>
      </c>
      <c r="P24" s="59">
        <v>100.78757884448233</v>
      </c>
      <c r="Q24" s="59">
        <v>100.78757884448233</v>
      </c>
      <c r="R24" s="59">
        <v>100.82907484612824</v>
      </c>
      <c r="S24" s="59">
        <v>100.82907484612824</v>
      </c>
      <c r="T24" s="59">
        <v>100.82907484612824</v>
      </c>
      <c r="U24" s="59">
        <v>103.82433150512004</v>
      </c>
      <c r="V24" s="59">
        <v>103.82433150512004</v>
      </c>
      <c r="W24" s="59">
        <v>103.82433150512004</v>
      </c>
      <c r="X24" s="59">
        <v>102.85849341698801</v>
      </c>
      <c r="Y24" s="59">
        <v>102.85849341698801</v>
      </c>
      <c r="Z24" s="59">
        <v>102.85849341698801</v>
      </c>
      <c r="AA24" s="46" t="s">
        <v>1999</v>
      </c>
      <c r="AB24" t="s">
        <v>2007</v>
      </c>
    </row>
    <row r="25" spans="2:28" ht="36" hidden="1">
      <c r="B25" s="18" t="s">
        <v>232</v>
      </c>
      <c r="C25" s="19" t="s">
        <v>69</v>
      </c>
      <c r="D25" s="65"/>
      <c r="E25" s="58"/>
      <c r="F25" s="59"/>
      <c r="G25" s="55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46" t="s">
        <v>1999</v>
      </c>
      <c r="AB25" t="s">
        <v>2007</v>
      </c>
    </row>
    <row r="26" spans="2:27" s="29" customFormat="1" ht="18.75">
      <c r="B26" s="9" t="s">
        <v>130</v>
      </c>
      <c r="C26" s="10"/>
      <c r="D26" s="53"/>
      <c r="E26" s="16"/>
      <c r="F26" s="22"/>
      <c r="G26" s="55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46" t="s">
        <v>1999</v>
      </c>
    </row>
    <row r="27" spans="2:27" ht="56.25">
      <c r="B27" s="11" t="s">
        <v>141</v>
      </c>
      <c r="C27" s="10" t="s">
        <v>127</v>
      </c>
      <c r="D27" s="285">
        <v>14478.377</v>
      </c>
      <c r="E27" s="15">
        <v>12659.99</v>
      </c>
      <c r="F27" s="22">
        <f>ROUND(E27*F28*F29/10000,1)</f>
        <v>13515.5</v>
      </c>
      <c r="G27" s="55">
        <v>4522.3062</v>
      </c>
      <c r="H27" s="22">
        <f>ROUND(F27*H28*H29/10000,1)</f>
        <v>15101.8</v>
      </c>
      <c r="I27" s="22">
        <f>ROUND(H27*I28*I29/10000,1)</f>
        <v>15446</v>
      </c>
      <c r="J27" s="22">
        <f>ROUND(H27*J28*J29/10000,1)</f>
        <v>15926.1</v>
      </c>
      <c r="K27" s="22">
        <f aca="true" t="shared" si="7" ref="K27:Z27">ROUND(H27*K28*K29/10000,1)</f>
        <v>16226.1</v>
      </c>
      <c r="L27" s="22">
        <f t="shared" si="7"/>
        <v>15818.8</v>
      </c>
      <c r="M27" s="22">
        <f t="shared" si="7"/>
        <v>16821.3</v>
      </c>
      <c r="N27" s="22">
        <f t="shared" si="7"/>
        <v>17452.8</v>
      </c>
      <c r="O27" s="22">
        <f t="shared" si="7"/>
        <v>16265.4</v>
      </c>
      <c r="P27" s="22">
        <f t="shared" si="7"/>
        <v>17829.6</v>
      </c>
      <c r="Q27" s="22">
        <f t="shared" si="7"/>
        <v>18844.6</v>
      </c>
      <c r="R27" s="22">
        <f t="shared" si="7"/>
        <v>16510.2</v>
      </c>
      <c r="S27" s="22">
        <f t="shared" si="7"/>
        <v>18953.8</v>
      </c>
      <c r="T27" s="22">
        <f t="shared" si="7"/>
        <v>20099.1</v>
      </c>
      <c r="U27" s="22">
        <f t="shared" si="7"/>
        <v>16920.5</v>
      </c>
      <c r="V27" s="22">
        <f t="shared" si="7"/>
        <v>20356.8</v>
      </c>
      <c r="W27" s="22">
        <f t="shared" si="7"/>
        <v>21643.2</v>
      </c>
      <c r="X27" s="22">
        <f t="shared" si="7"/>
        <v>17358.5</v>
      </c>
      <c r="Y27" s="22">
        <f t="shared" si="7"/>
        <v>21882.3</v>
      </c>
      <c r="Z27" s="22">
        <f t="shared" si="7"/>
        <v>23328.2</v>
      </c>
      <c r="AA27" s="46" t="s">
        <v>1999</v>
      </c>
    </row>
    <row r="28" spans="2:27" ht="37.5">
      <c r="B28" s="11" t="s">
        <v>142</v>
      </c>
      <c r="C28" s="10" t="s">
        <v>126</v>
      </c>
      <c r="D28" s="53"/>
      <c r="E28" s="39"/>
      <c r="F28" s="40">
        <f>'Б. вар.(дано)'!C19</f>
        <v>108.405924488615</v>
      </c>
      <c r="G28" s="40"/>
      <c r="H28" s="40">
        <f>'Б. вар.(дано)'!D19</f>
        <v>109.00120045751007</v>
      </c>
      <c r="I28" s="40">
        <f>J28</f>
        <v>103.31249970803388</v>
      </c>
      <c r="J28" s="40">
        <f>'Б. вар.(дано)'!E19</f>
        <v>103.31249970803388</v>
      </c>
      <c r="K28" s="40">
        <f>J28</f>
        <v>103.31249970803388</v>
      </c>
      <c r="L28" s="40">
        <f>M28</f>
        <v>102.9281478130191</v>
      </c>
      <c r="M28" s="40">
        <f>'Б. вар.(дано)'!F19</f>
        <v>102.9281478130191</v>
      </c>
      <c r="N28" s="40">
        <f>M28</f>
        <v>102.9281478130191</v>
      </c>
      <c r="O28" s="40">
        <f>P28</f>
        <v>103.02947351359528</v>
      </c>
      <c r="P28" s="40">
        <f>'Б. вар.(дано)'!G19</f>
        <v>103.02947351359528</v>
      </c>
      <c r="Q28" s="40">
        <f>P28</f>
        <v>103.02947351359528</v>
      </c>
      <c r="R28" s="40">
        <f>S28</f>
        <v>103.0505355350042</v>
      </c>
      <c r="S28" s="40">
        <f>'Б. вар.(дано)'!H19</f>
        <v>103.0505355350042</v>
      </c>
      <c r="T28" s="40">
        <f>S28</f>
        <v>103.0505355350042</v>
      </c>
      <c r="U28" s="40">
        <f>V28</f>
        <v>103.94054704812486</v>
      </c>
      <c r="V28" s="40">
        <f>'Б. вар.(дано)'!I19</f>
        <v>103.94054704812486</v>
      </c>
      <c r="W28" s="40">
        <f>V28</f>
        <v>103.94054704812486</v>
      </c>
      <c r="X28" s="40">
        <f>Y28</f>
        <v>103.93959084967305</v>
      </c>
      <c r="Y28" s="40">
        <f>'Б. вар.(дано)'!J19</f>
        <v>103.93959084967305</v>
      </c>
      <c r="Z28" s="40">
        <f>Y28</f>
        <v>103.93959084967305</v>
      </c>
      <c r="AA28" s="46" t="s">
        <v>1999</v>
      </c>
    </row>
    <row r="29" spans="2:27" ht="56.25">
      <c r="B29" s="11" t="s">
        <v>143</v>
      </c>
      <c r="C29" s="10" t="s">
        <v>69</v>
      </c>
      <c r="D29" s="53"/>
      <c r="E29" s="39"/>
      <c r="F29" s="40">
        <v>98.4795</v>
      </c>
      <c r="G29" s="40"/>
      <c r="H29" s="40">
        <f>'Б. вар.(дано)'!D18</f>
        <v>102.50978981180359</v>
      </c>
      <c r="I29" s="40">
        <v>99</v>
      </c>
      <c r="J29" s="40">
        <f>'Б. вар.(дано)'!E18</f>
        <v>102.07674846306134</v>
      </c>
      <c r="K29" s="40">
        <v>104</v>
      </c>
      <c r="L29" s="40">
        <v>99.5</v>
      </c>
      <c r="M29" s="40">
        <f>'Б. вар.(дано)'!F18</f>
        <v>102.61596974912774</v>
      </c>
      <c r="N29" s="40">
        <v>104.5</v>
      </c>
      <c r="O29" s="40">
        <v>99.8</v>
      </c>
      <c r="P29" s="40">
        <f>'Б. вар.(дано)'!G18</f>
        <v>102.87743792689672</v>
      </c>
      <c r="Q29" s="40">
        <v>104.8</v>
      </c>
      <c r="R29" s="40">
        <v>98.5</v>
      </c>
      <c r="S29" s="40">
        <f>'Б. вар.(дано)'!H18</f>
        <v>103.15812329483609</v>
      </c>
      <c r="T29" s="40">
        <v>103.5</v>
      </c>
      <c r="U29" s="40">
        <v>98.6</v>
      </c>
      <c r="V29" s="40">
        <f>'Б. вар.(дано)'!I18</f>
        <v>103.3304632138812</v>
      </c>
      <c r="W29" s="40">
        <v>103.6</v>
      </c>
      <c r="X29" s="40">
        <v>98.7</v>
      </c>
      <c r="Y29" s="40">
        <f>'Б. вар.(дано)'!J18</f>
        <v>103.41968222112139</v>
      </c>
      <c r="Z29" s="40">
        <v>103.7</v>
      </c>
      <c r="AA29" s="46" t="s">
        <v>1999</v>
      </c>
    </row>
    <row r="30" spans="2:27" ht="56.25">
      <c r="B30" s="11" t="s">
        <v>144</v>
      </c>
      <c r="C30" s="10" t="s">
        <v>127</v>
      </c>
      <c r="D30" s="285">
        <v>13168.322</v>
      </c>
      <c r="E30" s="15">
        <v>11661.181</v>
      </c>
      <c r="F30" s="22">
        <f>ROUND(E30*F31*F32/10000,1)</f>
        <v>12170.9</v>
      </c>
      <c r="G30" s="55">
        <v>3902.5842</v>
      </c>
      <c r="H30" s="22">
        <f>ROUND(F30*H31*H32/10000,1)</f>
        <v>12136.3</v>
      </c>
      <c r="I30" s="22">
        <f>ROUND(H30*I31*I32/10000,1)</f>
        <v>12106.3</v>
      </c>
      <c r="J30" s="22">
        <f>ROUND(H30*J31*J32/10000,1)</f>
        <v>12482.5</v>
      </c>
      <c r="K30" s="22">
        <f aca="true" t="shared" si="8" ref="K30:Z30">ROUND(H30*K31*K32/10000,1)</f>
        <v>12717.7</v>
      </c>
      <c r="L30" s="22">
        <f t="shared" si="8"/>
        <v>12158.4</v>
      </c>
      <c r="M30" s="22">
        <f t="shared" si="8"/>
        <v>12928.8</v>
      </c>
      <c r="N30" s="22">
        <f t="shared" si="8"/>
        <v>13414.2</v>
      </c>
      <c r="O30" s="22">
        <f t="shared" si="8"/>
        <v>12277.9</v>
      </c>
      <c r="P30" s="22">
        <f t="shared" si="8"/>
        <v>13458.5</v>
      </c>
      <c r="Q30" s="22">
        <f t="shared" si="8"/>
        <v>14224.8</v>
      </c>
      <c r="R30" s="22">
        <f t="shared" si="8"/>
        <v>12260.9</v>
      </c>
      <c r="S30" s="22">
        <f t="shared" si="8"/>
        <v>14075.5</v>
      </c>
      <c r="T30" s="22">
        <f t="shared" si="8"/>
        <v>14926.2</v>
      </c>
      <c r="U30" s="22">
        <f t="shared" si="8"/>
        <v>12265.2</v>
      </c>
      <c r="V30" s="22">
        <f t="shared" si="8"/>
        <v>14755.9</v>
      </c>
      <c r="W30" s="22">
        <f t="shared" si="8"/>
        <v>15688.6</v>
      </c>
      <c r="X30" s="22">
        <f t="shared" si="8"/>
        <v>12310.7</v>
      </c>
      <c r="Y30" s="22">
        <f t="shared" si="8"/>
        <v>15518.8</v>
      </c>
      <c r="Z30" s="22">
        <f t="shared" si="8"/>
        <v>16544.5</v>
      </c>
      <c r="AA30" s="46" t="s">
        <v>1999</v>
      </c>
    </row>
    <row r="31" spans="2:27" ht="37.5">
      <c r="B31" s="11" t="s">
        <v>145</v>
      </c>
      <c r="C31" s="10" t="s">
        <v>126</v>
      </c>
      <c r="D31" s="53"/>
      <c r="E31" s="16"/>
      <c r="F31" s="22">
        <f>F28</f>
        <v>108.405924488615</v>
      </c>
      <c r="G31" s="55"/>
      <c r="H31" s="22">
        <v>99.4987522292766</v>
      </c>
      <c r="I31" s="22">
        <v>103.0642921100786</v>
      </c>
      <c r="J31" s="22">
        <v>103.0642921100786</v>
      </c>
      <c r="K31" s="22">
        <v>103.0642921100786</v>
      </c>
      <c r="L31" s="22">
        <v>103.24283470793334</v>
      </c>
      <c r="M31" s="22">
        <v>103.24283470793334</v>
      </c>
      <c r="N31" s="22">
        <v>103.24283470793334</v>
      </c>
      <c r="O31" s="22">
        <v>103.49934459202912</v>
      </c>
      <c r="P31" s="22">
        <v>103.49934459202912</v>
      </c>
      <c r="Q31" s="22">
        <v>103.49934459202912</v>
      </c>
      <c r="R31" s="22">
        <v>103.70086634662829</v>
      </c>
      <c r="S31" s="22">
        <v>103.70086634662829</v>
      </c>
      <c r="T31" s="22">
        <v>103.70086634662829</v>
      </c>
      <c r="U31" s="22">
        <v>103.77519395373828</v>
      </c>
      <c r="V31" s="22">
        <v>103.77519395373828</v>
      </c>
      <c r="W31" s="22">
        <v>103.77519395373828</v>
      </c>
      <c r="X31" s="22">
        <v>104.01803026428821</v>
      </c>
      <c r="Y31" s="22">
        <v>104.01803026428821</v>
      </c>
      <c r="Z31" s="22">
        <v>104.01803026428821</v>
      </c>
      <c r="AA31" s="46" t="s">
        <v>1999</v>
      </c>
    </row>
    <row r="32" spans="2:27" ht="56.25">
      <c r="B32" s="11" t="s">
        <v>146</v>
      </c>
      <c r="C32" s="10" t="s">
        <v>69</v>
      </c>
      <c r="D32" s="53"/>
      <c r="E32" s="39"/>
      <c r="F32" s="40">
        <v>96.278</v>
      </c>
      <c r="G32" s="55"/>
      <c r="H32" s="40">
        <f>F32*H29/F29</f>
        <v>100.21819306049305</v>
      </c>
      <c r="I32" s="40">
        <f>H32*I29/H29</f>
        <v>96.78686427124427</v>
      </c>
      <c r="J32" s="40">
        <f>H32*J29/H29</f>
        <v>99.79483231054807</v>
      </c>
      <c r="K32" s="40">
        <f>H32*K29/H29</f>
        <v>101.67508973948893</v>
      </c>
      <c r="L32" s="40">
        <f>I32*L29/I29</f>
        <v>97.27568681806872</v>
      </c>
      <c r="M32" s="40">
        <f aca="true" t="shared" si="9" ref="M32:W32">J32*M29/J29</f>
        <v>100.32199935526197</v>
      </c>
      <c r="N32" s="40">
        <f t="shared" si="9"/>
        <v>102.16391228631339</v>
      </c>
      <c r="O32" s="40">
        <f t="shared" si="9"/>
        <v>97.5689803461634</v>
      </c>
      <c r="P32" s="40">
        <f t="shared" si="9"/>
        <v>100.57762243640312</v>
      </c>
      <c r="Q32" s="40">
        <f t="shared" si="9"/>
        <v>102.45720581440806</v>
      </c>
      <c r="R32" s="40">
        <f t="shared" si="9"/>
        <v>96.2980417244198</v>
      </c>
      <c r="S32" s="40">
        <f t="shared" si="9"/>
        <v>100.85203310922809</v>
      </c>
      <c r="T32" s="40">
        <f t="shared" si="9"/>
        <v>101.18626719266445</v>
      </c>
      <c r="U32" s="40">
        <f t="shared" si="9"/>
        <v>96.39580623378468</v>
      </c>
      <c r="V32" s="40">
        <f t="shared" si="9"/>
        <v>101.0205203855224</v>
      </c>
      <c r="W32" s="40">
        <f t="shared" si="9"/>
        <v>101.28403170202934</v>
      </c>
      <c r="X32" s="40">
        <f>U32*X29/U29</f>
        <v>96.49357074314959</v>
      </c>
      <c r="Y32" s="40">
        <f>V32*Y29/V29</f>
        <v>101.107744910211</v>
      </c>
      <c r="Z32" s="40">
        <f>W32*Z29/W29</f>
        <v>101.38179621139425</v>
      </c>
      <c r="AA32" s="46" t="s">
        <v>1999</v>
      </c>
    </row>
    <row r="33" spans="2:28" ht="54" hidden="1">
      <c r="B33" s="18" t="s">
        <v>147</v>
      </c>
      <c r="C33" s="19" t="s">
        <v>127</v>
      </c>
      <c r="D33" s="65"/>
      <c r="E33" s="20"/>
      <c r="F33" s="21">
        <f>ROUND(E33*F34*F35/10000,1)</f>
        <v>0</v>
      </c>
      <c r="G33" s="55"/>
      <c r="H33" s="21">
        <f>ROUND(F33*H34*H35/10000,1)</f>
        <v>0</v>
      </c>
      <c r="I33" s="21">
        <f>ROUND(H33*I34*I35/10000,1)</f>
        <v>0</v>
      </c>
      <c r="J33" s="21">
        <f>ROUND(H33*J34*J35/10000,1)</f>
        <v>0</v>
      </c>
      <c r="K33" s="21">
        <f aca="true" t="shared" si="10" ref="K33:Z33">ROUND(H33*K34*K35/10000,1)</f>
        <v>0</v>
      </c>
      <c r="L33" s="21">
        <f t="shared" si="10"/>
        <v>0</v>
      </c>
      <c r="M33" s="21">
        <f t="shared" si="10"/>
        <v>0</v>
      </c>
      <c r="N33" s="21">
        <f t="shared" si="10"/>
        <v>0</v>
      </c>
      <c r="O33" s="21">
        <f t="shared" si="10"/>
        <v>0</v>
      </c>
      <c r="P33" s="21">
        <f t="shared" si="10"/>
        <v>0</v>
      </c>
      <c r="Q33" s="21">
        <f t="shared" si="10"/>
        <v>0</v>
      </c>
      <c r="R33" s="21">
        <f t="shared" si="10"/>
        <v>0</v>
      </c>
      <c r="S33" s="21">
        <f t="shared" si="10"/>
        <v>0</v>
      </c>
      <c r="T33" s="21">
        <f t="shared" si="10"/>
        <v>0</v>
      </c>
      <c r="U33" s="21">
        <f t="shared" si="10"/>
        <v>0</v>
      </c>
      <c r="V33" s="21">
        <f t="shared" si="10"/>
        <v>0</v>
      </c>
      <c r="W33" s="21">
        <f t="shared" si="10"/>
        <v>0</v>
      </c>
      <c r="X33" s="21">
        <f t="shared" si="10"/>
        <v>0</v>
      </c>
      <c r="Y33" s="21">
        <f t="shared" si="10"/>
        <v>0</v>
      </c>
      <c r="Z33" s="21">
        <f t="shared" si="10"/>
        <v>0</v>
      </c>
      <c r="AA33" s="46" t="s">
        <v>1999</v>
      </c>
      <c r="AB33" t="s">
        <v>2007</v>
      </c>
    </row>
    <row r="34" spans="2:28" ht="18" hidden="1">
      <c r="B34" s="18" t="s">
        <v>148</v>
      </c>
      <c r="C34" s="19" t="s">
        <v>126</v>
      </c>
      <c r="D34" s="65"/>
      <c r="E34" s="20"/>
      <c r="F34" s="21"/>
      <c r="G34" s="55"/>
      <c r="H34" s="21">
        <v>99.4987522292766</v>
      </c>
      <c r="I34" s="21">
        <v>103.0642921100786</v>
      </c>
      <c r="J34" s="21">
        <v>103.0642921100786</v>
      </c>
      <c r="K34" s="21">
        <v>103.0642921100786</v>
      </c>
      <c r="L34" s="21">
        <v>103.24283470793334</v>
      </c>
      <c r="M34" s="21">
        <v>103.24283470793334</v>
      </c>
      <c r="N34" s="21">
        <v>103.24283470793334</v>
      </c>
      <c r="O34" s="21">
        <v>103.49934459202912</v>
      </c>
      <c r="P34" s="21">
        <v>103.49934459202912</v>
      </c>
      <c r="Q34" s="21">
        <v>103.49934459202912</v>
      </c>
      <c r="R34" s="21">
        <v>103.70086634662829</v>
      </c>
      <c r="S34" s="21">
        <v>103.70086634662829</v>
      </c>
      <c r="T34" s="21">
        <v>103.70086634662829</v>
      </c>
      <c r="U34" s="21">
        <v>103.77519395373828</v>
      </c>
      <c r="V34" s="21">
        <v>103.77519395373828</v>
      </c>
      <c r="W34" s="21">
        <v>103.77519395373828</v>
      </c>
      <c r="X34" s="21">
        <v>104.01803026428821</v>
      </c>
      <c r="Y34" s="21">
        <v>104.01803026428821</v>
      </c>
      <c r="Z34" s="21">
        <v>104.01803026428821</v>
      </c>
      <c r="AA34" s="46" t="s">
        <v>1999</v>
      </c>
      <c r="AB34" t="s">
        <v>2007</v>
      </c>
    </row>
    <row r="35" spans="2:28" ht="36" hidden="1">
      <c r="B35" s="18" t="s">
        <v>149</v>
      </c>
      <c r="C35" s="19" t="s">
        <v>69</v>
      </c>
      <c r="D35" s="65"/>
      <c r="E35" s="58"/>
      <c r="F35" s="59"/>
      <c r="G35" s="55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46" t="s">
        <v>1999</v>
      </c>
      <c r="AB35" t="s">
        <v>2007</v>
      </c>
    </row>
    <row r="36" spans="2:28" ht="54" hidden="1">
      <c r="B36" s="18" t="s">
        <v>150</v>
      </c>
      <c r="C36" s="19" t="s">
        <v>127</v>
      </c>
      <c r="D36" s="65"/>
      <c r="E36" s="58"/>
      <c r="F36" s="59">
        <f>ROUND(E36*F37*F38/10000,1)</f>
        <v>0</v>
      </c>
      <c r="G36" s="55"/>
      <c r="H36" s="59">
        <f>ROUND(F36*H37*H38/10000,1)</f>
        <v>0</v>
      </c>
      <c r="I36" s="59">
        <f>ROUND(H36*I37*I38/10000,1)</f>
        <v>0</v>
      </c>
      <c r="J36" s="59">
        <f>ROUND(H36*J37*J38/10000,1)</f>
        <v>0</v>
      </c>
      <c r="K36" s="59">
        <f aca="true" t="shared" si="11" ref="K36:Z36">ROUND(H36*K37*K38/10000,1)</f>
        <v>0</v>
      </c>
      <c r="L36" s="59">
        <f t="shared" si="11"/>
        <v>0</v>
      </c>
      <c r="M36" s="59">
        <f t="shared" si="11"/>
        <v>0</v>
      </c>
      <c r="N36" s="59">
        <f t="shared" si="11"/>
        <v>0</v>
      </c>
      <c r="O36" s="59">
        <f t="shared" si="11"/>
        <v>0</v>
      </c>
      <c r="P36" s="59">
        <f t="shared" si="11"/>
        <v>0</v>
      </c>
      <c r="Q36" s="59">
        <f t="shared" si="11"/>
        <v>0</v>
      </c>
      <c r="R36" s="59">
        <f t="shared" si="11"/>
        <v>0</v>
      </c>
      <c r="S36" s="59">
        <f t="shared" si="11"/>
        <v>0</v>
      </c>
      <c r="T36" s="59">
        <f t="shared" si="11"/>
        <v>0</v>
      </c>
      <c r="U36" s="59">
        <f t="shared" si="11"/>
        <v>0</v>
      </c>
      <c r="V36" s="59">
        <f t="shared" si="11"/>
        <v>0</v>
      </c>
      <c r="W36" s="59">
        <f t="shared" si="11"/>
        <v>0</v>
      </c>
      <c r="X36" s="59">
        <f t="shared" si="11"/>
        <v>0</v>
      </c>
      <c r="Y36" s="59">
        <f t="shared" si="11"/>
        <v>0</v>
      </c>
      <c r="Z36" s="59">
        <f t="shared" si="11"/>
        <v>0</v>
      </c>
      <c r="AA36" s="46" t="s">
        <v>1999</v>
      </c>
      <c r="AB36" t="s">
        <v>2007</v>
      </c>
    </row>
    <row r="37" spans="2:28" ht="18" hidden="1">
      <c r="B37" s="18" t="s">
        <v>151</v>
      </c>
      <c r="C37" s="19" t="s">
        <v>126</v>
      </c>
      <c r="D37" s="65"/>
      <c r="E37" s="58"/>
      <c r="F37" s="59"/>
      <c r="G37" s="55"/>
      <c r="H37" s="59">
        <v>102.31845839899442</v>
      </c>
      <c r="I37" s="59">
        <v>104.18376586722</v>
      </c>
      <c r="J37" s="59">
        <v>104.18376586722</v>
      </c>
      <c r="K37" s="59">
        <v>104.18376586722</v>
      </c>
      <c r="L37" s="59">
        <v>103.76248360784295</v>
      </c>
      <c r="M37" s="59">
        <v>103.76248360784295</v>
      </c>
      <c r="N37" s="59">
        <v>103.76248360784295</v>
      </c>
      <c r="O37" s="59">
        <v>103.5406806826144</v>
      </c>
      <c r="P37" s="59">
        <v>103.5406806826144</v>
      </c>
      <c r="Q37" s="59">
        <v>103.5406806826144</v>
      </c>
      <c r="R37" s="59">
        <v>103.81970718499223</v>
      </c>
      <c r="S37" s="59">
        <v>103.81970718499223</v>
      </c>
      <c r="T37" s="59">
        <v>103.81970718499223</v>
      </c>
      <c r="U37" s="59">
        <v>103.93745867704129</v>
      </c>
      <c r="V37" s="59">
        <v>103.93745867704129</v>
      </c>
      <c r="W37" s="59">
        <v>103.93745867704129</v>
      </c>
      <c r="X37" s="59">
        <v>104.23181862371513</v>
      </c>
      <c r="Y37" s="59">
        <v>104.23181862371513</v>
      </c>
      <c r="Z37" s="59">
        <v>104.23181862371513</v>
      </c>
      <c r="AA37" s="46" t="s">
        <v>1999</v>
      </c>
      <c r="AB37" t="s">
        <v>2007</v>
      </c>
    </row>
    <row r="38" spans="2:28" ht="18" hidden="1">
      <c r="B38" s="18" t="s">
        <v>152</v>
      </c>
      <c r="C38" s="19" t="s">
        <v>126</v>
      </c>
      <c r="D38" s="65"/>
      <c r="E38" s="58"/>
      <c r="F38" s="59"/>
      <c r="G38" s="55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46" t="s">
        <v>1999</v>
      </c>
      <c r="AB38" t="s">
        <v>2007</v>
      </c>
    </row>
    <row r="39" spans="2:28" ht="54" hidden="1">
      <c r="B39" s="18" t="s">
        <v>153</v>
      </c>
      <c r="C39" s="19" t="s">
        <v>127</v>
      </c>
      <c r="D39" s="65"/>
      <c r="E39" s="58"/>
      <c r="F39" s="59">
        <f>ROUND(E39*F40*F41/10000,1)</f>
        <v>0</v>
      </c>
      <c r="G39" s="55"/>
      <c r="H39" s="59">
        <f>ROUND(F39*H40*H41/10000,1)</f>
        <v>0</v>
      </c>
      <c r="I39" s="59">
        <f>ROUND(H39*I40*I41/10000,1)</f>
        <v>0</v>
      </c>
      <c r="J39" s="59">
        <f>ROUND(H39*J40*J41/10000,1)</f>
        <v>0</v>
      </c>
      <c r="K39" s="59">
        <f aca="true" t="shared" si="12" ref="K39:Z39">ROUND(H39*K40*K41/10000,1)</f>
        <v>0</v>
      </c>
      <c r="L39" s="59">
        <f t="shared" si="12"/>
        <v>0</v>
      </c>
      <c r="M39" s="59">
        <f t="shared" si="12"/>
        <v>0</v>
      </c>
      <c r="N39" s="59">
        <f t="shared" si="12"/>
        <v>0</v>
      </c>
      <c r="O39" s="59">
        <f t="shared" si="12"/>
        <v>0</v>
      </c>
      <c r="P39" s="59">
        <f t="shared" si="12"/>
        <v>0</v>
      </c>
      <c r="Q39" s="59">
        <f t="shared" si="12"/>
        <v>0</v>
      </c>
      <c r="R39" s="59">
        <f t="shared" si="12"/>
        <v>0</v>
      </c>
      <c r="S39" s="59">
        <f t="shared" si="12"/>
        <v>0</v>
      </c>
      <c r="T39" s="59">
        <f t="shared" si="12"/>
        <v>0</v>
      </c>
      <c r="U39" s="59">
        <f t="shared" si="12"/>
        <v>0</v>
      </c>
      <c r="V39" s="59">
        <f t="shared" si="12"/>
        <v>0</v>
      </c>
      <c r="W39" s="59">
        <f t="shared" si="12"/>
        <v>0</v>
      </c>
      <c r="X39" s="59">
        <f t="shared" si="12"/>
        <v>0</v>
      </c>
      <c r="Y39" s="59">
        <f t="shared" si="12"/>
        <v>0</v>
      </c>
      <c r="Z39" s="59">
        <f t="shared" si="12"/>
        <v>0</v>
      </c>
      <c r="AA39" s="46" t="s">
        <v>1999</v>
      </c>
      <c r="AB39" t="s">
        <v>2007</v>
      </c>
    </row>
    <row r="40" spans="2:28" ht="18" hidden="1">
      <c r="B40" s="18" t="s">
        <v>154</v>
      </c>
      <c r="C40" s="19" t="s">
        <v>126</v>
      </c>
      <c r="D40" s="65"/>
      <c r="E40" s="58"/>
      <c r="F40" s="59"/>
      <c r="G40" s="55"/>
      <c r="H40" s="59">
        <v>102.31845839899442</v>
      </c>
      <c r="I40" s="59">
        <v>104.18376586722</v>
      </c>
      <c r="J40" s="59">
        <v>104.18376586722</v>
      </c>
      <c r="K40" s="59">
        <v>104.18376586722</v>
      </c>
      <c r="L40" s="59">
        <v>103.76248360784295</v>
      </c>
      <c r="M40" s="59">
        <v>103.76248360784295</v>
      </c>
      <c r="N40" s="59">
        <v>103.76248360784295</v>
      </c>
      <c r="O40" s="59">
        <v>103.5406806826144</v>
      </c>
      <c r="P40" s="59">
        <v>103.5406806826144</v>
      </c>
      <c r="Q40" s="59">
        <v>103.5406806826144</v>
      </c>
      <c r="R40" s="59">
        <v>103.81970718499223</v>
      </c>
      <c r="S40" s="59">
        <v>103.81970718499223</v>
      </c>
      <c r="T40" s="59">
        <v>103.81970718499223</v>
      </c>
      <c r="U40" s="59">
        <v>103.93745867704129</v>
      </c>
      <c r="V40" s="59">
        <v>103.93745867704129</v>
      </c>
      <c r="W40" s="59">
        <v>103.93745867704129</v>
      </c>
      <c r="X40" s="59">
        <v>104.23181862371513</v>
      </c>
      <c r="Y40" s="59">
        <v>104.23181862371513</v>
      </c>
      <c r="Z40" s="59">
        <v>104.23181862371513</v>
      </c>
      <c r="AA40" s="46" t="s">
        <v>1999</v>
      </c>
      <c r="AB40" t="s">
        <v>2007</v>
      </c>
    </row>
    <row r="41" spans="2:28" ht="36" hidden="1">
      <c r="B41" s="18" t="s">
        <v>155</v>
      </c>
      <c r="C41" s="19" t="s">
        <v>69</v>
      </c>
      <c r="D41" s="65"/>
      <c r="E41" s="58"/>
      <c r="F41" s="59"/>
      <c r="G41" s="55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46" t="s">
        <v>1999</v>
      </c>
      <c r="AB41" t="s">
        <v>2007</v>
      </c>
    </row>
    <row r="42" spans="2:28" ht="54" hidden="1">
      <c r="B42" s="18" t="s">
        <v>156</v>
      </c>
      <c r="C42" s="19" t="s">
        <v>127</v>
      </c>
      <c r="D42" s="65"/>
      <c r="E42" s="58"/>
      <c r="F42" s="59">
        <f>ROUND(E42*F43*F44/10000,1)</f>
        <v>0</v>
      </c>
      <c r="G42" s="55"/>
      <c r="H42" s="59">
        <f>ROUND(F42*H43*H44/10000,1)</f>
        <v>0</v>
      </c>
      <c r="I42" s="59">
        <f>ROUND(H42*I43*I44/10000,1)</f>
        <v>0</v>
      </c>
      <c r="J42" s="59">
        <f>ROUND(H42*J43*J44/10000,1)</f>
        <v>0</v>
      </c>
      <c r="K42" s="59">
        <f aca="true" t="shared" si="13" ref="K42:Z42">ROUND(H42*K43*K44/10000,1)</f>
        <v>0</v>
      </c>
      <c r="L42" s="59">
        <f t="shared" si="13"/>
        <v>0</v>
      </c>
      <c r="M42" s="59">
        <f t="shared" si="13"/>
        <v>0</v>
      </c>
      <c r="N42" s="59">
        <f t="shared" si="13"/>
        <v>0</v>
      </c>
      <c r="O42" s="59">
        <f t="shared" si="13"/>
        <v>0</v>
      </c>
      <c r="P42" s="59">
        <f t="shared" si="13"/>
        <v>0</v>
      </c>
      <c r="Q42" s="59">
        <f t="shared" si="13"/>
        <v>0</v>
      </c>
      <c r="R42" s="59">
        <f t="shared" si="13"/>
        <v>0</v>
      </c>
      <c r="S42" s="59">
        <f t="shared" si="13"/>
        <v>0</v>
      </c>
      <c r="T42" s="59">
        <f t="shared" si="13"/>
        <v>0</v>
      </c>
      <c r="U42" s="59">
        <f t="shared" si="13"/>
        <v>0</v>
      </c>
      <c r="V42" s="59">
        <f t="shared" si="13"/>
        <v>0</v>
      </c>
      <c r="W42" s="59">
        <f t="shared" si="13"/>
        <v>0</v>
      </c>
      <c r="X42" s="59">
        <f t="shared" si="13"/>
        <v>0</v>
      </c>
      <c r="Y42" s="59">
        <f t="shared" si="13"/>
        <v>0</v>
      </c>
      <c r="Z42" s="59">
        <f t="shared" si="13"/>
        <v>0</v>
      </c>
      <c r="AA42" s="46" t="s">
        <v>1999</v>
      </c>
      <c r="AB42" t="s">
        <v>2007</v>
      </c>
    </row>
    <row r="43" spans="2:28" ht="36" hidden="1">
      <c r="B43" s="18" t="s">
        <v>157</v>
      </c>
      <c r="C43" s="19" t="s">
        <v>126</v>
      </c>
      <c r="D43" s="65"/>
      <c r="E43" s="58"/>
      <c r="F43" s="59"/>
      <c r="G43" s="55"/>
      <c r="H43" s="59">
        <v>102.31845839899442</v>
      </c>
      <c r="I43" s="59">
        <v>104.18376586722</v>
      </c>
      <c r="J43" s="59">
        <v>104.18376586722</v>
      </c>
      <c r="K43" s="59">
        <v>104.18376586722</v>
      </c>
      <c r="L43" s="59">
        <v>103.76248360784295</v>
      </c>
      <c r="M43" s="59">
        <v>103.76248360784295</v>
      </c>
      <c r="N43" s="59">
        <v>103.76248360784295</v>
      </c>
      <c r="O43" s="59">
        <v>103.5406806826144</v>
      </c>
      <c r="P43" s="59">
        <v>103.5406806826144</v>
      </c>
      <c r="Q43" s="59">
        <v>103.5406806826144</v>
      </c>
      <c r="R43" s="59">
        <v>103.81970718499223</v>
      </c>
      <c r="S43" s="59">
        <v>103.81970718499223</v>
      </c>
      <c r="T43" s="59">
        <v>103.81970718499223</v>
      </c>
      <c r="U43" s="59">
        <v>103.93745867704129</v>
      </c>
      <c r="V43" s="59">
        <v>103.93745867704129</v>
      </c>
      <c r="W43" s="59">
        <v>103.93745867704129</v>
      </c>
      <c r="X43" s="59">
        <v>104.23181862371513</v>
      </c>
      <c r="Y43" s="59">
        <v>104.23181862371513</v>
      </c>
      <c r="Z43" s="59">
        <v>104.23181862371513</v>
      </c>
      <c r="AA43" s="46" t="s">
        <v>1999</v>
      </c>
      <c r="AB43" t="s">
        <v>2007</v>
      </c>
    </row>
    <row r="44" spans="2:28" ht="36" hidden="1">
      <c r="B44" s="18" t="s">
        <v>158</v>
      </c>
      <c r="C44" s="19" t="s">
        <v>69</v>
      </c>
      <c r="D44" s="65"/>
      <c r="E44" s="58"/>
      <c r="F44" s="59"/>
      <c r="G44" s="55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46" t="s">
        <v>1999</v>
      </c>
      <c r="AB44" t="s">
        <v>2007</v>
      </c>
    </row>
    <row r="45" spans="2:28" ht="90" hidden="1">
      <c r="B45" s="18" t="s">
        <v>159</v>
      </c>
      <c r="C45" s="19" t="s">
        <v>127</v>
      </c>
      <c r="D45" s="65"/>
      <c r="E45" s="58"/>
      <c r="F45" s="59">
        <f>ROUND(E45*F46*F47/10000,1)</f>
        <v>0</v>
      </c>
      <c r="G45" s="55"/>
      <c r="H45" s="59">
        <f>ROUND(F45*H46*H47/10000,1)</f>
        <v>0</v>
      </c>
      <c r="I45" s="59">
        <f>ROUND(H45*I46*I47/10000,1)</f>
        <v>0</v>
      </c>
      <c r="J45" s="59">
        <f>ROUND(H45*J46*J47/10000,1)</f>
        <v>0</v>
      </c>
      <c r="K45" s="59">
        <f aca="true" t="shared" si="14" ref="K45:Z45">ROUND(H45*K46*K47/10000,1)</f>
        <v>0</v>
      </c>
      <c r="L45" s="59">
        <f t="shared" si="14"/>
        <v>0</v>
      </c>
      <c r="M45" s="59">
        <f t="shared" si="14"/>
        <v>0</v>
      </c>
      <c r="N45" s="59">
        <f t="shared" si="14"/>
        <v>0</v>
      </c>
      <c r="O45" s="59">
        <f t="shared" si="14"/>
        <v>0</v>
      </c>
      <c r="P45" s="59">
        <f t="shared" si="14"/>
        <v>0</v>
      </c>
      <c r="Q45" s="59">
        <f t="shared" si="14"/>
        <v>0</v>
      </c>
      <c r="R45" s="59">
        <f t="shared" si="14"/>
        <v>0</v>
      </c>
      <c r="S45" s="59">
        <f t="shared" si="14"/>
        <v>0</v>
      </c>
      <c r="T45" s="59">
        <f t="shared" si="14"/>
        <v>0</v>
      </c>
      <c r="U45" s="59">
        <f t="shared" si="14"/>
        <v>0</v>
      </c>
      <c r="V45" s="59">
        <f t="shared" si="14"/>
        <v>0</v>
      </c>
      <c r="W45" s="59">
        <f t="shared" si="14"/>
        <v>0</v>
      </c>
      <c r="X45" s="59">
        <f t="shared" si="14"/>
        <v>0</v>
      </c>
      <c r="Y45" s="59">
        <f t="shared" si="14"/>
        <v>0</v>
      </c>
      <c r="Z45" s="59">
        <f t="shared" si="14"/>
        <v>0</v>
      </c>
      <c r="AA45" s="46" t="s">
        <v>1999</v>
      </c>
      <c r="AB45" t="s">
        <v>2007</v>
      </c>
    </row>
    <row r="46" spans="2:28" ht="54" hidden="1">
      <c r="B46" s="18" t="s">
        <v>160</v>
      </c>
      <c r="C46" s="19" t="s">
        <v>126</v>
      </c>
      <c r="D46" s="65"/>
      <c r="E46" s="58"/>
      <c r="F46" s="59"/>
      <c r="G46" s="55"/>
      <c r="H46" s="59">
        <v>107.2171617207314</v>
      </c>
      <c r="I46" s="59">
        <v>105.07801445258555</v>
      </c>
      <c r="J46" s="59">
        <v>105.07801445258555</v>
      </c>
      <c r="K46" s="59">
        <v>105.07801445258555</v>
      </c>
      <c r="L46" s="59">
        <v>104.56732534585595</v>
      </c>
      <c r="M46" s="59">
        <v>104.56732534585595</v>
      </c>
      <c r="N46" s="59">
        <v>104.56732534585595</v>
      </c>
      <c r="O46" s="59">
        <v>104.29371755816679</v>
      </c>
      <c r="P46" s="59">
        <v>104.29371755816679</v>
      </c>
      <c r="Q46" s="59">
        <v>104.29371755816679</v>
      </c>
      <c r="R46" s="59">
        <v>104.42207665451207</v>
      </c>
      <c r="S46" s="59">
        <v>104.42207665451207</v>
      </c>
      <c r="T46" s="59">
        <v>104.42207665451207</v>
      </c>
      <c r="U46" s="59">
        <v>104.62238172786739</v>
      </c>
      <c r="V46" s="59">
        <v>104.62238172786739</v>
      </c>
      <c r="W46" s="59">
        <v>104.62238172786739</v>
      </c>
      <c r="X46" s="59">
        <v>104.68771897399645</v>
      </c>
      <c r="Y46" s="59">
        <v>104.68771897399645</v>
      </c>
      <c r="Z46" s="59">
        <v>104.68771897399645</v>
      </c>
      <c r="AA46" s="46" t="s">
        <v>1999</v>
      </c>
      <c r="AB46" t="s">
        <v>2007</v>
      </c>
    </row>
    <row r="47" spans="2:28" ht="54" hidden="1">
      <c r="B47" s="18" t="s">
        <v>161</v>
      </c>
      <c r="C47" s="19" t="s">
        <v>126</v>
      </c>
      <c r="D47" s="65"/>
      <c r="E47" s="58"/>
      <c r="F47" s="59"/>
      <c r="G47" s="55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46" t="s">
        <v>1999</v>
      </c>
      <c r="AB47" t="s">
        <v>2007</v>
      </c>
    </row>
    <row r="48" spans="2:28" ht="54" hidden="1">
      <c r="B48" s="18" t="s">
        <v>162</v>
      </c>
      <c r="C48" s="19" t="s">
        <v>127</v>
      </c>
      <c r="D48" s="65"/>
      <c r="E48" s="58"/>
      <c r="F48" s="59">
        <f>ROUND(E48*F49*F50/10000,1)</f>
        <v>0</v>
      </c>
      <c r="G48" s="55"/>
      <c r="H48" s="59">
        <f>ROUND(F48*H49*H50/10000,1)</f>
        <v>0</v>
      </c>
      <c r="I48" s="59">
        <f>ROUND(H48*I49*I50/10000,1)</f>
        <v>0</v>
      </c>
      <c r="J48" s="59">
        <f>ROUND(H48*J49*J50/10000,1)</f>
        <v>0</v>
      </c>
      <c r="K48" s="59">
        <f aca="true" t="shared" si="15" ref="K48:Z48">ROUND(H48*K49*K50/10000,1)</f>
        <v>0</v>
      </c>
      <c r="L48" s="59">
        <f t="shared" si="15"/>
        <v>0</v>
      </c>
      <c r="M48" s="59">
        <f t="shared" si="15"/>
        <v>0</v>
      </c>
      <c r="N48" s="59">
        <f t="shared" si="15"/>
        <v>0</v>
      </c>
      <c r="O48" s="59">
        <f t="shared" si="15"/>
        <v>0</v>
      </c>
      <c r="P48" s="59">
        <f t="shared" si="15"/>
        <v>0</v>
      </c>
      <c r="Q48" s="59">
        <f t="shared" si="15"/>
        <v>0</v>
      </c>
      <c r="R48" s="59">
        <f t="shared" si="15"/>
        <v>0</v>
      </c>
      <c r="S48" s="59">
        <f t="shared" si="15"/>
        <v>0</v>
      </c>
      <c r="T48" s="59">
        <f t="shared" si="15"/>
        <v>0</v>
      </c>
      <c r="U48" s="59">
        <f t="shared" si="15"/>
        <v>0</v>
      </c>
      <c r="V48" s="59">
        <f t="shared" si="15"/>
        <v>0</v>
      </c>
      <c r="W48" s="59">
        <f t="shared" si="15"/>
        <v>0</v>
      </c>
      <c r="X48" s="59">
        <f t="shared" si="15"/>
        <v>0</v>
      </c>
      <c r="Y48" s="59">
        <f t="shared" si="15"/>
        <v>0</v>
      </c>
      <c r="Z48" s="59">
        <f t="shared" si="15"/>
        <v>0</v>
      </c>
      <c r="AA48" s="46" t="s">
        <v>1999</v>
      </c>
      <c r="AB48" t="s">
        <v>2007</v>
      </c>
    </row>
    <row r="49" spans="2:28" ht="36" hidden="1">
      <c r="B49" s="18" t="s">
        <v>163</v>
      </c>
      <c r="C49" s="19" t="s">
        <v>126</v>
      </c>
      <c r="D49" s="65"/>
      <c r="E49" s="58"/>
      <c r="F49" s="59"/>
      <c r="G49" s="55"/>
      <c r="H49" s="59">
        <v>105.14087149634884</v>
      </c>
      <c r="I49" s="59">
        <v>105.2185605211451</v>
      </c>
      <c r="J49" s="59">
        <v>105.2185605211451</v>
      </c>
      <c r="K49" s="59">
        <v>105.2185605211451</v>
      </c>
      <c r="L49" s="59">
        <v>104.65348356389212</v>
      </c>
      <c r="M49" s="59">
        <v>104.65348356389212</v>
      </c>
      <c r="N49" s="59">
        <v>104.65348356389212</v>
      </c>
      <c r="O49" s="59">
        <v>104.37684715310272</v>
      </c>
      <c r="P49" s="59">
        <v>104.37684715310272</v>
      </c>
      <c r="Q49" s="59">
        <v>104.37684715310272</v>
      </c>
      <c r="R49" s="59">
        <v>104.6276345438214</v>
      </c>
      <c r="S49" s="59">
        <v>104.6276345438214</v>
      </c>
      <c r="T49" s="59">
        <v>104.6276345438214</v>
      </c>
      <c r="U49" s="59">
        <v>104.81939009196519</v>
      </c>
      <c r="V49" s="59">
        <v>104.81939009196519</v>
      </c>
      <c r="W49" s="59">
        <v>104.81939009196519</v>
      </c>
      <c r="X49" s="59">
        <v>104.93578469712467</v>
      </c>
      <c r="Y49" s="59">
        <v>104.93578469712467</v>
      </c>
      <c r="Z49" s="59">
        <v>104.93578469712467</v>
      </c>
      <c r="AA49" s="46" t="s">
        <v>1999</v>
      </c>
      <c r="AB49" t="s">
        <v>2007</v>
      </c>
    </row>
    <row r="50" spans="2:28" ht="36" hidden="1">
      <c r="B50" s="18" t="s">
        <v>164</v>
      </c>
      <c r="C50" s="19" t="s">
        <v>69</v>
      </c>
      <c r="D50" s="65"/>
      <c r="E50" s="58"/>
      <c r="F50" s="59"/>
      <c r="G50" s="55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46" t="s">
        <v>1999</v>
      </c>
      <c r="AB50" t="s">
        <v>2007</v>
      </c>
    </row>
    <row r="51" spans="2:28" ht="54" hidden="1">
      <c r="B51" s="18" t="s">
        <v>165</v>
      </c>
      <c r="C51" s="19" t="s">
        <v>127</v>
      </c>
      <c r="D51" s="65"/>
      <c r="E51" s="58"/>
      <c r="F51" s="59">
        <f>ROUND(E51*F52*F53/10000,1)</f>
        <v>0</v>
      </c>
      <c r="G51" s="55"/>
      <c r="H51" s="59">
        <f>ROUND(F51*H52*H53/10000,1)</f>
        <v>0</v>
      </c>
      <c r="I51" s="59">
        <f>ROUND(H51*I52*I53/10000,1)</f>
        <v>0</v>
      </c>
      <c r="J51" s="59">
        <f>ROUND(H51*J52*J53/10000,1)</f>
        <v>0</v>
      </c>
      <c r="K51" s="59">
        <f aca="true" t="shared" si="16" ref="K51:Z51">ROUND(H51*K52*K53/10000,1)</f>
        <v>0</v>
      </c>
      <c r="L51" s="59">
        <f t="shared" si="16"/>
        <v>0</v>
      </c>
      <c r="M51" s="59">
        <f t="shared" si="16"/>
        <v>0</v>
      </c>
      <c r="N51" s="59">
        <f t="shared" si="16"/>
        <v>0</v>
      </c>
      <c r="O51" s="59">
        <f t="shared" si="16"/>
        <v>0</v>
      </c>
      <c r="P51" s="59">
        <f t="shared" si="16"/>
        <v>0</v>
      </c>
      <c r="Q51" s="59">
        <f t="shared" si="16"/>
        <v>0</v>
      </c>
      <c r="R51" s="59">
        <f t="shared" si="16"/>
        <v>0</v>
      </c>
      <c r="S51" s="59">
        <f t="shared" si="16"/>
        <v>0</v>
      </c>
      <c r="T51" s="59">
        <f t="shared" si="16"/>
        <v>0</v>
      </c>
      <c r="U51" s="59">
        <f t="shared" si="16"/>
        <v>0</v>
      </c>
      <c r="V51" s="59">
        <f t="shared" si="16"/>
        <v>0</v>
      </c>
      <c r="W51" s="59">
        <f t="shared" si="16"/>
        <v>0</v>
      </c>
      <c r="X51" s="59">
        <f t="shared" si="16"/>
        <v>0</v>
      </c>
      <c r="Y51" s="59">
        <f t="shared" si="16"/>
        <v>0</v>
      </c>
      <c r="Z51" s="59">
        <f t="shared" si="16"/>
        <v>0</v>
      </c>
      <c r="AA51" s="46" t="s">
        <v>1999</v>
      </c>
      <c r="AB51" t="s">
        <v>2007</v>
      </c>
    </row>
    <row r="52" spans="2:28" ht="36" hidden="1">
      <c r="B52" s="18" t="s">
        <v>166</v>
      </c>
      <c r="C52" s="19" t="s">
        <v>126</v>
      </c>
      <c r="D52" s="65"/>
      <c r="E52" s="58"/>
      <c r="F52" s="59"/>
      <c r="G52" s="55"/>
      <c r="H52" s="59">
        <v>100.1</v>
      </c>
      <c r="I52" s="59">
        <v>102.3</v>
      </c>
      <c r="J52" s="59">
        <v>102.3</v>
      </c>
      <c r="K52" s="59">
        <v>102.3</v>
      </c>
      <c r="L52" s="59">
        <v>102.7</v>
      </c>
      <c r="M52" s="59">
        <v>102.7</v>
      </c>
      <c r="N52" s="59">
        <v>102.7</v>
      </c>
      <c r="O52" s="59">
        <v>103.1</v>
      </c>
      <c r="P52" s="59">
        <v>103.1</v>
      </c>
      <c r="Q52" s="59">
        <v>103.1</v>
      </c>
      <c r="R52" s="59">
        <v>102.8</v>
      </c>
      <c r="S52" s="59">
        <v>102.8</v>
      </c>
      <c r="T52" s="59">
        <v>102.8</v>
      </c>
      <c r="U52" s="59">
        <v>101.2</v>
      </c>
      <c r="V52" s="59">
        <v>101.2</v>
      </c>
      <c r="W52" s="59">
        <v>101.2</v>
      </c>
      <c r="X52" s="59">
        <v>102.5</v>
      </c>
      <c r="Y52" s="59">
        <v>102.5</v>
      </c>
      <c r="Z52" s="59">
        <v>102.5</v>
      </c>
      <c r="AA52" s="46" t="s">
        <v>1999</v>
      </c>
      <c r="AB52" t="s">
        <v>2007</v>
      </c>
    </row>
    <row r="53" spans="2:28" ht="36" hidden="1">
      <c r="B53" s="18" t="s">
        <v>167</v>
      </c>
      <c r="C53" s="19" t="s">
        <v>69</v>
      </c>
      <c r="D53" s="65"/>
      <c r="E53" s="58"/>
      <c r="F53" s="59"/>
      <c r="G53" s="55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46" t="s">
        <v>1999</v>
      </c>
      <c r="AB53" t="s">
        <v>2007</v>
      </c>
    </row>
    <row r="54" spans="2:28" ht="54" hidden="1">
      <c r="B54" s="18" t="s">
        <v>168</v>
      </c>
      <c r="C54" s="19" t="s">
        <v>127</v>
      </c>
      <c r="D54" s="65"/>
      <c r="E54" s="58"/>
      <c r="F54" s="59">
        <f>ROUND(E54*F55*F56/10000,1)</f>
        <v>0</v>
      </c>
      <c r="G54" s="55"/>
      <c r="H54" s="59">
        <f>ROUND(F54*H55*H56/10000,1)</f>
        <v>0</v>
      </c>
      <c r="I54" s="59">
        <f>ROUND(H54*I55*I56/10000,1)</f>
        <v>0</v>
      </c>
      <c r="J54" s="59">
        <f>ROUND(H54*J55*J56/10000,1)</f>
        <v>0</v>
      </c>
      <c r="K54" s="59">
        <f aca="true" t="shared" si="17" ref="K54:Z54">ROUND(H54*K55*K56/10000,1)</f>
        <v>0</v>
      </c>
      <c r="L54" s="59">
        <f t="shared" si="17"/>
        <v>0</v>
      </c>
      <c r="M54" s="59">
        <f t="shared" si="17"/>
        <v>0</v>
      </c>
      <c r="N54" s="59">
        <f t="shared" si="17"/>
        <v>0</v>
      </c>
      <c r="O54" s="59">
        <f t="shared" si="17"/>
        <v>0</v>
      </c>
      <c r="P54" s="59">
        <f t="shared" si="17"/>
        <v>0</v>
      </c>
      <c r="Q54" s="59">
        <f t="shared" si="17"/>
        <v>0</v>
      </c>
      <c r="R54" s="59">
        <f t="shared" si="17"/>
        <v>0</v>
      </c>
      <c r="S54" s="59">
        <f t="shared" si="17"/>
        <v>0</v>
      </c>
      <c r="T54" s="59">
        <f t="shared" si="17"/>
        <v>0</v>
      </c>
      <c r="U54" s="59">
        <f t="shared" si="17"/>
        <v>0</v>
      </c>
      <c r="V54" s="59">
        <f t="shared" si="17"/>
        <v>0</v>
      </c>
      <c r="W54" s="59">
        <f t="shared" si="17"/>
        <v>0</v>
      </c>
      <c r="X54" s="59">
        <f t="shared" si="17"/>
        <v>0</v>
      </c>
      <c r="Y54" s="59">
        <f t="shared" si="17"/>
        <v>0</v>
      </c>
      <c r="Z54" s="59">
        <f t="shared" si="17"/>
        <v>0</v>
      </c>
      <c r="AA54" s="46" t="s">
        <v>1999</v>
      </c>
      <c r="AB54" t="s">
        <v>2007</v>
      </c>
    </row>
    <row r="55" spans="2:28" ht="36" hidden="1">
      <c r="B55" s="18" t="s">
        <v>169</v>
      </c>
      <c r="C55" s="19" t="s">
        <v>126</v>
      </c>
      <c r="D55" s="65"/>
      <c r="E55" s="58"/>
      <c r="F55" s="59"/>
      <c r="G55" s="55"/>
      <c r="H55" s="59">
        <v>116.14387928215268</v>
      </c>
      <c r="I55" s="59">
        <v>101.29991710611989</v>
      </c>
      <c r="J55" s="59">
        <v>101.29991710611989</v>
      </c>
      <c r="K55" s="59">
        <v>101.29991710611989</v>
      </c>
      <c r="L55" s="59">
        <v>100.11502485027917</v>
      </c>
      <c r="M55" s="59">
        <v>100.11502485027917</v>
      </c>
      <c r="N55" s="59">
        <v>100.11502485027917</v>
      </c>
      <c r="O55" s="59">
        <v>100.57617627366733</v>
      </c>
      <c r="P55" s="59">
        <v>100.57617627366733</v>
      </c>
      <c r="Q55" s="59">
        <v>100.57617627366733</v>
      </c>
      <c r="R55" s="59">
        <v>100.71098960621327</v>
      </c>
      <c r="S55" s="59">
        <v>100.71098960621327</v>
      </c>
      <c r="T55" s="59">
        <v>100.71098960621327</v>
      </c>
      <c r="U55" s="59">
        <v>102.3243686964896</v>
      </c>
      <c r="V55" s="59">
        <v>102.3243686964896</v>
      </c>
      <c r="W55" s="59">
        <v>102.3243686964896</v>
      </c>
      <c r="X55" s="59">
        <v>102.59181573050233</v>
      </c>
      <c r="Y55" s="59">
        <v>102.59181573050233</v>
      </c>
      <c r="Z55" s="59">
        <v>102.59181573050233</v>
      </c>
      <c r="AA55" s="46" t="s">
        <v>1999</v>
      </c>
      <c r="AB55" t="s">
        <v>2007</v>
      </c>
    </row>
    <row r="56" spans="2:28" ht="36" hidden="1">
      <c r="B56" s="18" t="s">
        <v>170</v>
      </c>
      <c r="C56" s="19" t="s">
        <v>69</v>
      </c>
      <c r="D56" s="65"/>
      <c r="E56" s="58"/>
      <c r="F56" s="59"/>
      <c r="G56" s="55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46" t="s">
        <v>1999</v>
      </c>
      <c r="AB56" t="s">
        <v>2007</v>
      </c>
    </row>
    <row r="57" spans="2:28" ht="54" hidden="1">
      <c r="B57" s="18" t="s">
        <v>171</v>
      </c>
      <c r="C57" s="19" t="s">
        <v>127</v>
      </c>
      <c r="D57" s="65"/>
      <c r="E57" s="58"/>
      <c r="F57" s="59">
        <f>ROUND(E57*F58*F59/10000,1)</f>
        <v>0</v>
      </c>
      <c r="G57" s="55"/>
      <c r="H57" s="59">
        <f>ROUND(F57*H58*H59/10000,1)</f>
        <v>0</v>
      </c>
      <c r="I57" s="59">
        <f>ROUND(H57*I58*I59/10000,1)</f>
        <v>0</v>
      </c>
      <c r="J57" s="59">
        <f>ROUND(H57*J58*J59/10000,1)</f>
        <v>0</v>
      </c>
      <c r="K57" s="59">
        <f aca="true" t="shared" si="18" ref="K57:Z57">ROUND(H57*K58*K59/10000,1)</f>
        <v>0</v>
      </c>
      <c r="L57" s="59">
        <f t="shared" si="18"/>
        <v>0</v>
      </c>
      <c r="M57" s="59">
        <f t="shared" si="18"/>
        <v>0</v>
      </c>
      <c r="N57" s="59">
        <f t="shared" si="18"/>
        <v>0</v>
      </c>
      <c r="O57" s="59">
        <f t="shared" si="18"/>
        <v>0</v>
      </c>
      <c r="P57" s="59">
        <f t="shared" si="18"/>
        <v>0</v>
      </c>
      <c r="Q57" s="59">
        <f t="shared" si="18"/>
        <v>0</v>
      </c>
      <c r="R57" s="59">
        <f t="shared" si="18"/>
        <v>0</v>
      </c>
      <c r="S57" s="59">
        <f t="shared" si="18"/>
        <v>0</v>
      </c>
      <c r="T57" s="59">
        <f t="shared" si="18"/>
        <v>0</v>
      </c>
      <c r="U57" s="59">
        <f t="shared" si="18"/>
        <v>0</v>
      </c>
      <c r="V57" s="59">
        <f t="shared" si="18"/>
        <v>0</v>
      </c>
      <c r="W57" s="59">
        <f t="shared" si="18"/>
        <v>0</v>
      </c>
      <c r="X57" s="59">
        <f t="shared" si="18"/>
        <v>0</v>
      </c>
      <c r="Y57" s="59">
        <f t="shared" si="18"/>
        <v>0</v>
      </c>
      <c r="Z57" s="59">
        <f t="shared" si="18"/>
        <v>0</v>
      </c>
      <c r="AA57" s="46" t="s">
        <v>1999</v>
      </c>
      <c r="AB57" t="s">
        <v>2007</v>
      </c>
    </row>
    <row r="58" spans="2:28" ht="36" hidden="1">
      <c r="B58" s="18" t="s">
        <v>172</v>
      </c>
      <c r="C58" s="19" t="s">
        <v>126</v>
      </c>
      <c r="D58" s="65"/>
      <c r="E58" s="58"/>
      <c r="F58" s="59"/>
      <c r="G58" s="55"/>
      <c r="H58" s="59">
        <v>104.76676633924176</v>
      </c>
      <c r="I58" s="59">
        <v>105.22841296118833</v>
      </c>
      <c r="J58" s="59">
        <v>105.22841296118833</v>
      </c>
      <c r="K58" s="59">
        <v>105.22841296118833</v>
      </c>
      <c r="L58" s="59">
        <v>104.8930063092453</v>
      </c>
      <c r="M58" s="59">
        <v>104.8930063092453</v>
      </c>
      <c r="N58" s="59">
        <v>104.8930063092453</v>
      </c>
      <c r="O58" s="59">
        <v>104.71407635071952</v>
      </c>
      <c r="P58" s="59">
        <v>104.71407635071952</v>
      </c>
      <c r="Q58" s="59">
        <v>104.71407635071952</v>
      </c>
      <c r="R58" s="59">
        <v>104.50736121872085</v>
      </c>
      <c r="S58" s="59">
        <v>104.50736121872085</v>
      </c>
      <c r="T58" s="59">
        <v>104.50736121872085</v>
      </c>
      <c r="U58" s="59">
        <v>104.83772725143096</v>
      </c>
      <c r="V58" s="59">
        <v>104.83772725143096</v>
      </c>
      <c r="W58" s="59">
        <v>104.83772725143096</v>
      </c>
      <c r="X58" s="59">
        <v>105.12185041579775</v>
      </c>
      <c r="Y58" s="59">
        <v>105.12185041579775</v>
      </c>
      <c r="Z58" s="59">
        <v>105.12185041579775</v>
      </c>
      <c r="AA58" s="46" t="s">
        <v>1999</v>
      </c>
      <c r="AB58" t="s">
        <v>2007</v>
      </c>
    </row>
    <row r="59" spans="2:28" ht="36" hidden="1">
      <c r="B59" s="18" t="s">
        <v>173</v>
      </c>
      <c r="C59" s="19" t="s">
        <v>69</v>
      </c>
      <c r="D59" s="65"/>
      <c r="E59" s="58"/>
      <c r="F59" s="59"/>
      <c r="G59" s="55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46" t="s">
        <v>1999</v>
      </c>
      <c r="AB59" t="s">
        <v>2007</v>
      </c>
    </row>
    <row r="60" spans="2:28" ht="72" hidden="1">
      <c r="B60" s="18" t="s">
        <v>174</v>
      </c>
      <c r="C60" s="19" t="s">
        <v>127</v>
      </c>
      <c r="D60" s="65"/>
      <c r="E60" s="58"/>
      <c r="F60" s="59">
        <f>ROUND(E60*F61*F62/10000,1)</f>
        <v>0</v>
      </c>
      <c r="G60" s="55"/>
      <c r="H60" s="59">
        <f>ROUND(F60*H61*H62/10000,1)</f>
        <v>0</v>
      </c>
      <c r="I60" s="59">
        <f>ROUND(H60*I61*I62/10000,1)</f>
        <v>0</v>
      </c>
      <c r="J60" s="59">
        <f>ROUND(H60*J61*J62/10000,1)</f>
        <v>0</v>
      </c>
      <c r="K60" s="59">
        <f aca="true" t="shared" si="19" ref="K60:Z60">ROUND(H60*K61*K62/10000,1)</f>
        <v>0</v>
      </c>
      <c r="L60" s="59">
        <f t="shared" si="19"/>
        <v>0</v>
      </c>
      <c r="M60" s="59">
        <f t="shared" si="19"/>
        <v>0</v>
      </c>
      <c r="N60" s="59">
        <f t="shared" si="19"/>
        <v>0</v>
      </c>
      <c r="O60" s="59">
        <f t="shared" si="19"/>
        <v>0</v>
      </c>
      <c r="P60" s="59">
        <f t="shared" si="19"/>
        <v>0</v>
      </c>
      <c r="Q60" s="59">
        <f t="shared" si="19"/>
        <v>0</v>
      </c>
      <c r="R60" s="59">
        <f t="shared" si="19"/>
        <v>0</v>
      </c>
      <c r="S60" s="59">
        <f t="shared" si="19"/>
        <v>0</v>
      </c>
      <c r="T60" s="59">
        <f t="shared" si="19"/>
        <v>0</v>
      </c>
      <c r="U60" s="59">
        <f t="shared" si="19"/>
        <v>0</v>
      </c>
      <c r="V60" s="59">
        <f t="shared" si="19"/>
        <v>0</v>
      </c>
      <c r="W60" s="59">
        <f t="shared" si="19"/>
        <v>0</v>
      </c>
      <c r="X60" s="59">
        <f t="shared" si="19"/>
        <v>0</v>
      </c>
      <c r="Y60" s="59">
        <f t="shared" si="19"/>
        <v>0</v>
      </c>
      <c r="Z60" s="59">
        <f t="shared" si="19"/>
        <v>0</v>
      </c>
      <c r="AA60" s="46" t="s">
        <v>1999</v>
      </c>
      <c r="AB60" t="s">
        <v>2007</v>
      </c>
    </row>
    <row r="61" spans="2:28" ht="36" hidden="1">
      <c r="B61" s="18" t="s">
        <v>175</v>
      </c>
      <c r="C61" s="19" t="s">
        <v>126</v>
      </c>
      <c r="D61" s="65"/>
      <c r="E61" s="58"/>
      <c r="F61" s="59"/>
      <c r="G61" s="55"/>
      <c r="H61" s="59">
        <v>104.76676633924176</v>
      </c>
      <c r="I61" s="59">
        <v>105.22841296118833</v>
      </c>
      <c r="J61" s="59">
        <v>105.22841296118833</v>
      </c>
      <c r="K61" s="59">
        <v>105.22841296118833</v>
      </c>
      <c r="L61" s="59">
        <v>104.8930063092453</v>
      </c>
      <c r="M61" s="59">
        <v>104.8930063092453</v>
      </c>
      <c r="N61" s="59">
        <v>104.8930063092453</v>
      </c>
      <c r="O61" s="59">
        <v>104.71407635071952</v>
      </c>
      <c r="P61" s="59">
        <v>104.71407635071952</v>
      </c>
      <c r="Q61" s="59">
        <v>104.71407635071952</v>
      </c>
      <c r="R61" s="59">
        <v>104.50736121872085</v>
      </c>
      <c r="S61" s="59">
        <v>104.50736121872085</v>
      </c>
      <c r="T61" s="59">
        <v>104.50736121872085</v>
      </c>
      <c r="U61" s="59">
        <v>104.83772725143096</v>
      </c>
      <c r="V61" s="59">
        <v>104.83772725143096</v>
      </c>
      <c r="W61" s="59">
        <v>104.83772725143096</v>
      </c>
      <c r="X61" s="59">
        <v>105.12185041579775</v>
      </c>
      <c r="Y61" s="59">
        <v>105.12185041579775</v>
      </c>
      <c r="Z61" s="59">
        <v>105.12185041579775</v>
      </c>
      <c r="AA61" s="46" t="s">
        <v>1999</v>
      </c>
      <c r="AB61" t="s">
        <v>2007</v>
      </c>
    </row>
    <row r="62" spans="2:28" ht="36" hidden="1">
      <c r="B62" s="18" t="s">
        <v>176</v>
      </c>
      <c r="C62" s="19" t="s">
        <v>69</v>
      </c>
      <c r="D62" s="65"/>
      <c r="E62" s="58"/>
      <c r="F62" s="59"/>
      <c r="G62" s="55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46" t="s">
        <v>1999</v>
      </c>
      <c r="AB62" t="s">
        <v>2007</v>
      </c>
    </row>
    <row r="63" spans="2:28" ht="54" hidden="1">
      <c r="B63" s="18" t="s">
        <v>177</v>
      </c>
      <c r="C63" s="19" t="s">
        <v>127</v>
      </c>
      <c r="D63" s="65"/>
      <c r="E63" s="58"/>
      <c r="F63" s="59">
        <f>ROUND(E63*F64*F65/10000,1)</f>
        <v>0</v>
      </c>
      <c r="G63" s="55"/>
      <c r="H63" s="59">
        <f>ROUND(F63*H64*H65/10000,1)</f>
        <v>0</v>
      </c>
      <c r="I63" s="59">
        <f>ROUND(H63*I64*I65/10000,1)</f>
        <v>0</v>
      </c>
      <c r="J63" s="59">
        <f>ROUND(H63*J64*J65/10000,1)</f>
        <v>0</v>
      </c>
      <c r="K63" s="59">
        <f aca="true" t="shared" si="20" ref="K63:Z63">ROUND(H63*K64*K65/10000,1)</f>
        <v>0</v>
      </c>
      <c r="L63" s="59">
        <f t="shared" si="20"/>
        <v>0</v>
      </c>
      <c r="M63" s="59">
        <f t="shared" si="20"/>
        <v>0</v>
      </c>
      <c r="N63" s="59">
        <f t="shared" si="20"/>
        <v>0</v>
      </c>
      <c r="O63" s="59">
        <f t="shared" si="20"/>
        <v>0</v>
      </c>
      <c r="P63" s="59">
        <f t="shared" si="20"/>
        <v>0</v>
      </c>
      <c r="Q63" s="59">
        <f t="shared" si="20"/>
        <v>0</v>
      </c>
      <c r="R63" s="59">
        <f t="shared" si="20"/>
        <v>0</v>
      </c>
      <c r="S63" s="59">
        <f t="shared" si="20"/>
        <v>0</v>
      </c>
      <c r="T63" s="59">
        <f t="shared" si="20"/>
        <v>0</v>
      </c>
      <c r="U63" s="59">
        <f t="shared" si="20"/>
        <v>0</v>
      </c>
      <c r="V63" s="59">
        <f t="shared" si="20"/>
        <v>0</v>
      </c>
      <c r="W63" s="59">
        <f t="shared" si="20"/>
        <v>0</v>
      </c>
      <c r="X63" s="59">
        <f t="shared" si="20"/>
        <v>0</v>
      </c>
      <c r="Y63" s="59">
        <f t="shared" si="20"/>
        <v>0</v>
      </c>
      <c r="Z63" s="59">
        <f t="shared" si="20"/>
        <v>0</v>
      </c>
      <c r="AA63" s="46" t="s">
        <v>1999</v>
      </c>
      <c r="AB63" t="s">
        <v>2007</v>
      </c>
    </row>
    <row r="64" spans="2:28" ht="36" hidden="1">
      <c r="B64" s="18" t="s">
        <v>178</v>
      </c>
      <c r="C64" s="19" t="s">
        <v>126</v>
      </c>
      <c r="D64" s="65"/>
      <c r="E64" s="58"/>
      <c r="F64" s="59"/>
      <c r="G64" s="55"/>
      <c r="H64" s="59">
        <v>104.76676633924176</v>
      </c>
      <c r="I64" s="59">
        <v>105.22841296118833</v>
      </c>
      <c r="J64" s="59">
        <v>105.22841296118833</v>
      </c>
      <c r="K64" s="59">
        <v>105.22841296118833</v>
      </c>
      <c r="L64" s="59">
        <v>104.8930063092453</v>
      </c>
      <c r="M64" s="59">
        <v>104.8930063092453</v>
      </c>
      <c r="N64" s="59">
        <v>104.8930063092453</v>
      </c>
      <c r="O64" s="59">
        <v>104.71407635071952</v>
      </c>
      <c r="P64" s="59">
        <v>104.71407635071952</v>
      </c>
      <c r="Q64" s="59">
        <v>104.71407635071952</v>
      </c>
      <c r="R64" s="59">
        <v>104.50736121872085</v>
      </c>
      <c r="S64" s="59">
        <v>104.50736121872085</v>
      </c>
      <c r="T64" s="59">
        <v>104.50736121872085</v>
      </c>
      <c r="U64" s="59">
        <v>104.83772725143096</v>
      </c>
      <c r="V64" s="59">
        <v>104.83772725143096</v>
      </c>
      <c r="W64" s="59">
        <v>104.83772725143096</v>
      </c>
      <c r="X64" s="59">
        <v>105.12185041579775</v>
      </c>
      <c r="Y64" s="59">
        <v>105.12185041579775</v>
      </c>
      <c r="Z64" s="59">
        <v>105.12185041579775</v>
      </c>
      <c r="AA64" s="46" t="s">
        <v>1999</v>
      </c>
      <c r="AB64" t="s">
        <v>2007</v>
      </c>
    </row>
    <row r="65" spans="2:28" ht="36" hidden="1">
      <c r="B65" s="18" t="s">
        <v>179</v>
      </c>
      <c r="C65" s="19" t="s">
        <v>126</v>
      </c>
      <c r="D65" s="65"/>
      <c r="E65" s="58"/>
      <c r="F65" s="59"/>
      <c r="G65" s="55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46" t="s">
        <v>1999</v>
      </c>
      <c r="AB65" t="s">
        <v>2007</v>
      </c>
    </row>
    <row r="66" spans="2:28" ht="54" hidden="1">
      <c r="B66" s="18" t="s">
        <v>180</v>
      </c>
      <c r="C66" s="19" t="s">
        <v>127</v>
      </c>
      <c r="D66" s="65"/>
      <c r="E66" s="58"/>
      <c r="F66" s="59">
        <f>ROUND(E66*F67*F68/10000,1)</f>
        <v>0</v>
      </c>
      <c r="G66" s="55"/>
      <c r="H66" s="59">
        <f>ROUND(F66*H67*H68/10000,1)</f>
        <v>0</v>
      </c>
      <c r="I66" s="59">
        <f>ROUND(H66*I67*I68/10000,1)</f>
        <v>0</v>
      </c>
      <c r="J66" s="59">
        <f>ROUND(H66*J67*J68/10000,1)</f>
        <v>0</v>
      </c>
      <c r="K66" s="59">
        <f aca="true" t="shared" si="21" ref="K66:Z66">ROUND(H66*K67*K68/10000,1)</f>
        <v>0</v>
      </c>
      <c r="L66" s="59">
        <f t="shared" si="21"/>
        <v>0</v>
      </c>
      <c r="M66" s="59">
        <f t="shared" si="21"/>
        <v>0</v>
      </c>
      <c r="N66" s="59">
        <f t="shared" si="21"/>
        <v>0</v>
      </c>
      <c r="O66" s="59">
        <f t="shared" si="21"/>
        <v>0</v>
      </c>
      <c r="P66" s="59">
        <f t="shared" si="21"/>
        <v>0</v>
      </c>
      <c r="Q66" s="59">
        <f t="shared" si="21"/>
        <v>0</v>
      </c>
      <c r="R66" s="59">
        <f t="shared" si="21"/>
        <v>0</v>
      </c>
      <c r="S66" s="59">
        <f t="shared" si="21"/>
        <v>0</v>
      </c>
      <c r="T66" s="59">
        <f t="shared" si="21"/>
        <v>0</v>
      </c>
      <c r="U66" s="59">
        <f t="shared" si="21"/>
        <v>0</v>
      </c>
      <c r="V66" s="59">
        <f t="shared" si="21"/>
        <v>0</v>
      </c>
      <c r="W66" s="59">
        <f t="shared" si="21"/>
        <v>0</v>
      </c>
      <c r="X66" s="59">
        <f t="shared" si="21"/>
        <v>0</v>
      </c>
      <c r="Y66" s="59">
        <f t="shared" si="21"/>
        <v>0</v>
      </c>
      <c r="Z66" s="59">
        <f t="shared" si="21"/>
        <v>0</v>
      </c>
      <c r="AA66" s="46" t="s">
        <v>1999</v>
      </c>
      <c r="AB66" t="s">
        <v>2007</v>
      </c>
    </row>
    <row r="67" spans="2:28" ht="36" hidden="1">
      <c r="B67" s="18" t="s">
        <v>181</v>
      </c>
      <c r="C67" s="19" t="s">
        <v>126</v>
      </c>
      <c r="D67" s="65"/>
      <c r="E67" s="58"/>
      <c r="F67" s="59"/>
      <c r="G67" s="55"/>
      <c r="H67" s="59">
        <v>103.82753798313958</v>
      </c>
      <c r="I67" s="59">
        <v>103.9323916462037</v>
      </c>
      <c r="J67" s="59">
        <v>103.9323916462037</v>
      </c>
      <c r="K67" s="59">
        <v>103.9323916462037</v>
      </c>
      <c r="L67" s="59">
        <v>103.74238424884872</v>
      </c>
      <c r="M67" s="59">
        <v>103.74238424884872</v>
      </c>
      <c r="N67" s="59">
        <v>103.74238424884872</v>
      </c>
      <c r="O67" s="59">
        <v>103.64089257557929</v>
      </c>
      <c r="P67" s="59">
        <v>103.64089257557929</v>
      </c>
      <c r="Q67" s="59">
        <v>103.64089257557929</v>
      </c>
      <c r="R67" s="59">
        <v>103.84276258774692</v>
      </c>
      <c r="S67" s="59">
        <v>103.84276258774692</v>
      </c>
      <c r="T67" s="59">
        <v>103.84276258774692</v>
      </c>
      <c r="U67" s="59">
        <v>104.24006078070317</v>
      </c>
      <c r="V67" s="59">
        <v>104.24006078070317</v>
      </c>
      <c r="W67" s="59">
        <v>104.24006078070317</v>
      </c>
      <c r="X67" s="59">
        <v>104.30625230609039</v>
      </c>
      <c r="Y67" s="59">
        <v>104.30625230609039</v>
      </c>
      <c r="Z67" s="59">
        <v>104.30625230609039</v>
      </c>
      <c r="AA67" s="46" t="s">
        <v>1999</v>
      </c>
      <c r="AB67" t="s">
        <v>2007</v>
      </c>
    </row>
    <row r="68" spans="2:28" ht="36" hidden="1">
      <c r="B68" s="18" t="s">
        <v>182</v>
      </c>
      <c r="C68" s="19" t="s">
        <v>69</v>
      </c>
      <c r="D68" s="65"/>
      <c r="E68" s="58"/>
      <c r="F68" s="59"/>
      <c r="G68" s="55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46" t="s">
        <v>1999</v>
      </c>
      <c r="AB68" t="s">
        <v>2007</v>
      </c>
    </row>
    <row r="69" spans="2:28" ht="54" hidden="1">
      <c r="B69" s="18" t="s">
        <v>183</v>
      </c>
      <c r="C69" s="19" t="s">
        <v>127</v>
      </c>
      <c r="D69" s="65"/>
      <c r="E69" s="58"/>
      <c r="F69" s="59">
        <f>ROUND(E69*F70*F71/10000,1)</f>
        <v>0</v>
      </c>
      <c r="G69" s="55"/>
      <c r="H69" s="59">
        <f>ROUND(F69*H70*H71/10000,1)</f>
        <v>0</v>
      </c>
      <c r="I69" s="59">
        <f>ROUND(H69*I70*I71/10000,1)</f>
        <v>0</v>
      </c>
      <c r="J69" s="59">
        <f>ROUND(H69*J70*J71/10000,1)</f>
        <v>0</v>
      </c>
      <c r="K69" s="59">
        <f aca="true" t="shared" si="22" ref="K69:Z69">ROUND(H69*K70*K71/10000,1)</f>
        <v>0</v>
      </c>
      <c r="L69" s="59">
        <f t="shared" si="22"/>
        <v>0</v>
      </c>
      <c r="M69" s="59">
        <f t="shared" si="22"/>
        <v>0</v>
      </c>
      <c r="N69" s="59">
        <f t="shared" si="22"/>
        <v>0</v>
      </c>
      <c r="O69" s="59">
        <f t="shared" si="22"/>
        <v>0</v>
      </c>
      <c r="P69" s="59">
        <f t="shared" si="22"/>
        <v>0</v>
      </c>
      <c r="Q69" s="59">
        <f t="shared" si="22"/>
        <v>0</v>
      </c>
      <c r="R69" s="59">
        <f t="shared" si="22"/>
        <v>0</v>
      </c>
      <c r="S69" s="59">
        <f t="shared" si="22"/>
        <v>0</v>
      </c>
      <c r="T69" s="59">
        <f t="shared" si="22"/>
        <v>0</v>
      </c>
      <c r="U69" s="59">
        <f t="shared" si="22"/>
        <v>0</v>
      </c>
      <c r="V69" s="59">
        <f t="shared" si="22"/>
        <v>0</v>
      </c>
      <c r="W69" s="59">
        <f t="shared" si="22"/>
        <v>0</v>
      </c>
      <c r="X69" s="59">
        <f t="shared" si="22"/>
        <v>0</v>
      </c>
      <c r="Y69" s="59">
        <f t="shared" si="22"/>
        <v>0</v>
      </c>
      <c r="Z69" s="59">
        <f t="shared" si="22"/>
        <v>0</v>
      </c>
      <c r="AA69" s="46" t="s">
        <v>1999</v>
      </c>
      <c r="AB69" t="s">
        <v>2007</v>
      </c>
    </row>
    <row r="70" spans="2:28" ht="18" hidden="1">
      <c r="B70" s="18" t="s">
        <v>184</v>
      </c>
      <c r="C70" s="19" t="s">
        <v>126</v>
      </c>
      <c r="D70" s="65"/>
      <c r="E70" s="58"/>
      <c r="F70" s="59"/>
      <c r="G70" s="55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46" t="s">
        <v>1999</v>
      </c>
      <c r="AB70" t="s">
        <v>2007</v>
      </c>
    </row>
    <row r="71" spans="2:28" ht="36" hidden="1">
      <c r="B71" s="18" t="s">
        <v>185</v>
      </c>
      <c r="C71" s="19" t="s">
        <v>69</v>
      </c>
      <c r="D71" s="65"/>
      <c r="E71" s="58"/>
      <c r="F71" s="59"/>
      <c r="G71" s="55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46" t="s">
        <v>1999</v>
      </c>
      <c r="AB71" t="s">
        <v>2007</v>
      </c>
    </row>
    <row r="72" spans="2:28" ht="54" hidden="1">
      <c r="B72" s="18" t="s">
        <v>186</v>
      </c>
      <c r="C72" s="19" t="s">
        <v>127</v>
      </c>
      <c r="D72" s="65"/>
      <c r="E72" s="58"/>
      <c r="F72" s="59">
        <f>ROUND(E72*F73*F74/10000,1)</f>
        <v>0</v>
      </c>
      <c r="G72" s="55"/>
      <c r="H72" s="59">
        <f>ROUND(F72*H73*H74/10000,1)</f>
        <v>0</v>
      </c>
      <c r="I72" s="59">
        <f>ROUND(H72*I73*I74/10000,1)</f>
        <v>0</v>
      </c>
      <c r="J72" s="59">
        <f>ROUND(H72*J73*J74/10000,1)</f>
        <v>0</v>
      </c>
      <c r="K72" s="59">
        <f aca="true" t="shared" si="23" ref="K72:Z72">ROUND(H72*K73*K74/10000,1)</f>
        <v>0</v>
      </c>
      <c r="L72" s="59">
        <f t="shared" si="23"/>
        <v>0</v>
      </c>
      <c r="M72" s="59">
        <f t="shared" si="23"/>
        <v>0</v>
      </c>
      <c r="N72" s="59">
        <f t="shared" si="23"/>
        <v>0</v>
      </c>
      <c r="O72" s="59">
        <f t="shared" si="23"/>
        <v>0</v>
      </c>
      <c r="P72" s="59">
        <f t="shared" si="23"/>
        <v>0</v>
      </c>
      <c r="Q72" s="59">
        <f t="shared" si="23"/>
        <v>0</v>
      </c>
      <c r="R72" s="59">
        <f t="shared" si="23"/>
        <v>0</v>
      </c>
      <c r="S72" s="59">
        <f t="shared" si="23"/>
        <v>0</v>
      </c>
      <c r="T72" s="59">
        <f t="shared" si="23"/>
        <v>0</v>
      </c>
      <c r="U72" s="59">
        <f t="shared" si="23"/>
        <v>0</v>
      </c>
      <c r="V72" s="59">
        <f t="shared" si="23"/>
        <v>0</v>
      </c>
      <c r="W72" s="59">
        <f t="shared" si="23"/>
        <v>0</v>
      </c>
      <c r="X72" s="59">
        <f t="shared" si="23"/>
        <v>0</v>
      </c>
      <c r="Y72" s="59">
        <f t="shared" si="23"/>
        <v>0</v>
      </c>
      <c r="Z72" s="59">
        <f t="shared" si="23"/>
        <v>0</v>
      </c>
      <c r="AA72" s="46" t="s">
        <v>1999</v>
      </c>
      <c r="AB72" t="s">
        <v>2007</v>
      </c>
    </row>
    <row r="73" spans="2:28" ht="36" hidden="1">
      <c r="B73" s="18" t="s">
        <v>187</v>
      </c>
      <c r="C73" s="19" t="s">
        <v>126</v>
      </c>
      <c r="D73" s="65"/>
      <c r="E73" s="58"/>
      <c r="F73" s="59"/>
      <c r="G73" s="55"/>
      <c r="H73" s="59">
        <v>109.69961049152985</v>
      </c>
      <c r="I73" s="59">
        <v>106.00535697572772</v>
      </c>
      <c r="J73" s="59">
        <v>106.00535697572772</v>
      </c>
      <c r="K73" s="59">
        <v>106.00535697572772</v>
      </c>
      <c r="L73" s="59">
        <v>104.48030418039203</v>
      </c>
      <c r="M73" s="59">
        <v>104.48030418039203</v>
      </c>
      <c r="N73" s="59">
        <v>104.48030418039203</v>
      </c>
      <c r="O73" s="59">
        <v>104.09281303194065</v>
      </c>
      <c r="P73" s="59">
        <v>104.09281303194065</v>
      </c>
      <c r="Q73" s="59">
        <v>104.09281303194065</v>
      </c>
      <c r="R73" s="59">
        <v>105.18164597801456</v>
      </c>
      <c r="S73" s="59">
        <v>105.18164597801456</v>
      </c>
      <c r="T73" s="59">
        <v>105.18164597801456</v>
      </c>
      <c r="U73" s="59">
        <v>104.41370493349706</v>
      </c>
      <c r="V73" s="59">
        <v>104.41370493349706</v>
      </c>
      <c r="W73" s="59">
        <v>104.41370493349706</v>
      </c>
      <c r="X73" s="59">
        <v>105.84665375967943</v>
      </c>
      <c r="Y73" s="59">
        <v>105.84665375967943</v>
      </c>
      <c r="Z73" s="59">
        <v>105.84665375967943</v>
      </c>
      <c r="AA73" s="46" t="s">
        <v>1999</v>
      </c>
      <c r="AB73" t="s">
        <v>2007</v>
      </c>
    </row>
    <row r="74" spans="2:28" ht="36" hidden="1">
      <c r="B74" s="18" t="s">
        <v>188</v>
      </c>
      <c r="C74" s="19" t="s">
        <v>69</v>
      </c>
      <c r="D74" s="65"/>
      <c r="E74" s="58"/>
      <c r="F74" s="59"/>
      <c r="G74" s="55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46" t="s">
        <v>1999</v>
      </c>
      <c r="AB74" t="s">
        <v>2007</v>
      </c>
    </row>
    <row r="75" spans="2:28" ht="54" hidden="1">
      <c r="B75" s="18" t="s">
        <v>189</v>
      </c>
      <c r="C75" s="19" t="s">
        <v>127</v>
      </c>
      <c r="D75" s="65"/>
      <c r="E75" s="58"/>
      <c r="F75" s="59">
        <f>ROUND(E75*F76*F77/10000,1)</f>
        <v>0</v>
      </c>
      <c r="G75" s="55"/>
      <c r="H75" s="59">
        <f>ROUND(F75*H76*H77/10000,1)</f>
        <v>0</v>
      </c>
      <c r="I75" s="59">
        <f>ROUND(H75*I76*I77/10000,1)</f>
        <v>0</v>
      </c>
      <c r="J75" s="59">
        <f>ROUND(H75*J76*J77/10000,1)</f>
        <v>0</v>
      </c>
      <c r="K75" s="59">
        <f aca="true" t="shared" si="24" ref="K75:Z75">ROUND(H75*K76*K77/10000,1)</f>
        <v>0</v>
      </c>
      <c r="L75" s="59">
        <f t="shared" si="24"/>
        <v>0</v>
      </c>
      <c r="M75" s="59">
        <f t="shared" si="24"/>
        <v>0</v>
      </c>
      <c r="N75" s="59">
        <f t="shared" si="24"/>
        <v>0</v>
      </c>
      <c r="O75" s="59">
        <f t="shared" si="24"/>
        <v>0</v>
      </c>
      <c r="P75" s="59">
        <f t="shared" si="24"/>
        <v>0</v>
      </c>
      <c r="Q75" s="59">
        <f t="shared" si="24"/>
        <v>0</v>
      </c>
      <c r="R75" s="59">
        <f t="shared" si="24"/>
        <v>0</v>
      </c>
      <c r="S75" s="59">
        <f t="shared" si="24"/>
        <v>0</v>
      </c>
      <c r="T75" s="59">
        <f t="shared" si="24"/>
        <v>0</v>
      </c>
      <c r="U75" s="59">
        <f t="shared" si="24"/>
        <v>0</v>
      </c>
      <c r="V75" s="59">
        <f t="shared" si="24"/>
        <v>0</v>
      </c>
      <c r="W75" s="59">
        <f t="shared" si="24"/>
        <v>0</v>
      </c>
      <c r="X75" s="59">
        <f t="shared" si="24"/>
        <v>0</v>
      </c>
      <c r="Y75" s="59">
        <f t="shared" si="24"/>
        <v>0</v>
      </c>
      <c r="Z75" s="59">
        <f t="shared" si="24"/>
        <v>0</v>
      </c>
      <c r="AA75" s="46" t="s">
        <v>1999</v>
      </c>
      <c r="AB75" t="s">
        <v>2007</v>
      </c>
    </row>
    <row r="76" spans="2:28" ht="36" hidden="1">
      <c r="B76" s="18" t="s">
        <v>190</v>
      </c>
      <c r="C76" s="19" t="s">
        <v>126</v>
      </c>
      <c r="D76" s="65"/>
      <c r="E76" s="58"/>
      <c r="F76" s="59"/>
      <c r="G76" s="55"/>
      <c r="H76" s="59">
        <v>104.85692616094724</v>
      </c>
      <c r="I76" s="59">
        <v>105.45621687296534</v>
      </c>
      <c r="J76" s="59">
        <v>105.45621687296534</v>
      </c>
      <c r="K76" s="59">
        <v>105.45621687296534</v>
      </c>
      <c r="L76" s="59">
        <v>105.28132416996215</v>
      </c>
      <c r="M76" s="59">
        <v>105.28132416996215</v>
      </c>
      <c r="N76" s="59">
        <v>105.28132416996215</v>
      </c>
      <c r="O76" s="59">
        <v>105.43120850419896</v>
      </c>
      <c r="P76" s="59">
        <v>105.43120850419896</v>
      </c>
      <c r="Q76" s="59">
        <v>105.43120850419896</v>
      </c>
      <c r="R76" s="59">
        <v>104.7601151226465</v>
      </c>
      <c r="S76" s="59">
        <v>104.7601151226465</v>
      </c>
      <c r="T76" s="59">
        <v>104.7601151226465</v>
      </c>
      <c r="U76" s="59">
        <v>104.91630048145358</v>
      </c>
      <c r="V76" s="59">
        <v>104.91630048145358</v>
      </c>
      <c r="W76" s="59">
        <v>104.91630048145358</v>
      </c>
      <c r="X76" s="59">
        <v>104.96021200268888</v>
      </c>
      <c r="Y76" s="59">
        <v>104.96021200268888</v>
      </c>
      <c r="Z76" s="59">
        <v>104.96021200268888</v>
      </c>
      <c r="AA76" s="46" t="s">
        <v>1999</v>
      </c>
      <c r="AB76" t="s">
        <v>2007</v>
      </c>
    </row>
    <row r="77" spans="2:28" ht="36" hidden="1">
      <c r="B77" s="18" t="s">
        <v>191</v>
      </c>
      <c r="C77" s="19" t="s">
        <v>69</v>
      </c>
      <c r="D77" s="65"/>
      <c r="E77" s="58"/>
      <c r="F77" s="59"/>
      <c r="G77" s="55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46" t="s">
        <v>1999</v>
      </c>
      <c r="AB77" t="s">
        <v>2007</v>
      </c>
    </row>
    <row r="78" spans="2:28" ht="54" hidden="1">
      <c r="B78" s="18" t="s">
        <v>192</v>
      </c>
      <c r="C78" s="19" t="s">
        <v>127</v>
      </c>
      <c r="D78" s="65"/>
      <c r="E78" s="58"/>
      <c r="F78" s="59">
        <f>ROUND(E78*F79*F80/10000,1)</f>
        <v>0</v>
      </c>
      <c r="G78" s="55"/>
      <c r="H78" s="59">
        <f>ROUND(F78*H79*H80/10000,1)</f>
        <v>0</v>
      </c>
      <c r="I78" s="59">
        <f>ROUND(H78*I79*I80/10000,1)</f>
        <v>0</v>
      </c>
      <c r="J78" s="59">
        <f>ROUND(H78*J79*J80/10000,1)</f>
        <v>0</v>
      </c>
      <c r="K78" s="59">
        <f aca="true" t="shared" si="25" ref="K78:Z78">ROUND(H78*K79*K80/10000,1)</f>
        <v>0</v>
      </c>
      <c r="L78" s="59">
        <f t="shared" si="25"/>
        <v>0</v>
      </c>
      <c r="M78" s="59">
        <f t="shared" si="25"/>
        <v>0</v>
      </c>
      <c r="N78" s="59">
        <f t="shared" si="25"/>
        <v>0</v>
      </c>
      <c r="O78" s="59">
        <f t="shared" si="25"/>
        <v>0</v>
      </c>
      <c r="P78" s="59">
        <f t="shared" si="25"/>
        <v>0</v>
      </c>
      <c r="Q78" s="59">
        <f t="shared" si="25"/>
        <v>0</v>
      </c>
      <c r="R78" s="59">
        <f t="shared" si="25"/>
        <v>0</v>
      </c>
      <c r="S78" s="59">
        <f t="shared" si="25"/>
        <v>0</v>
      </c>
      <c r="T78" s="59">
        <f t="shared" si="25"/>
        <v>0</v>
      </c>
      <c r="U78" s="59">
        <f t="shared" si="25"/>
        <v>0</v>
      </c>
      <c r="V78" s="59">
        <f t="shared" si="25"/>
        <v>0</v>
      </c>
      <c r="W78" s="59">
        <f t="shared" si="25"/>
        <v>0</v>
      </c>
      <c r="X78" s="59">
        <f t="shared" si="25"/>
        <v>0</v>
      </c>
      <c r="Y78" s="59">
        <f t="shared" si="25"/>
        <v>0</v>
      </c>
      <c r="Z78" s="59">
        <f t="shared" si="25"/>
        <v>0</v>
      </c>
      <c r="AA78" s="46" t="s">
        <v>1999</v>
      </c>
      <c r="AB78" t="s">
        <v>2007</v>
      </c>
    </row>
    <row r="79" spans="2:28" ht="36" hidden="1">
      <c r="B79" s="18" t="s">
        <v>193</v>
      </c>
      <c r="C79" s="19" t="s">
        <v>126</v>
      </c>
      <c r="D79" s="65"/>
      <c r="E79" s="58"/>
      <c r="F79" s="59"/>
      <c r="G79" s="55"/>
      <c r="H79" s="59">
        <v>104.85692616094724</v>
      </c>
      <c r="I79" s="59">
        <v>105.45621687296534</v>
      </c>
      <c r="J79" s="59">
        <v>105.45621687296534</v>
      </c>
      <c r="K79" s="59">
        <v>105.45621687296534</v>
      </c>
      <c r="L79" s="59">
        <v>105.28132416996215</v>
      </c>
      <c r="M79" s="59">
        <v>105.28132416996215</v>
      </c>
      <c r="N79" s="59">
        <v>105.28132416996215</v>
      </c>
      <c r="O79" s="59">
        <v>105.43120850419896</v>
      </c>
      <c r="P79" s="59">
        <v>105.43120850419896</v>
      </c>
      <c r="Q79" s="59">
        <v>105.43120850419896</v>
      </c>
      <c r="R79" s="59">
        <v>104.7601151226465</v>
      </c>
      <c r="S79" s="59">
        <v>104.7601151226465</v>
      </c>
      <c r="T79" s="59">
        <v>104.7601151226465</v>
      </c>
      <c r="U79" s="59">
        <v>104.91630048145358</v>
      </c>
      <c r="V79" s="59">
        <v>104.91630048145358</v>
      </c>
      <c r="W79" s="59">
        <v>104.91630048145358</v>
      </c>
      <c r="X79" s="59">
        <v>104.96021200268888</v>
      </c>
      <c r="Y79" s="59">
        <v>104.96021200268888</v>
      </c>
      <c r="Z79" s="59">
        <v>104.96021200268888</v>
      </c>
      <c r="AA79" s="46" t="s">
        <v>1999</v>
      </c>
      <c r="AB79" t="s">
        <v>2007</v>
      </c>
    </row>
    <row r="80" spans="2:28" ht="36" hidden="1">
      <c r="B80" s="18" t="s">
        <v>194</v>
      </c>
      <c r="C80" s="19" t="s">
        <v>69</v>
      </c>
      <c r="D80" s="65"/>
      <c r="E80" s="58"/>
      <c r="F80" s="59"/>
      <c r="G80" s="55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46" t="s">
        <v>1999</v>
      </c>
      <c r="AB80" t="s">
        <v>2007</v>
      </c>
    </row>
    <row r="81" spans="2:28" ht="54" hidden="1">
      <c r="B81" s="18" t="s">
        <v>195</v>
      </c>
      <c r="C81" s="19" t="s">
        <v>127</v>
      </c>
      <c r="D81" s="65"/>
      <c r="E81" s="58"/>
      <c r="F81" s="59">
        <f>ROUND(E81*F82*F83/10000,1)</f>
        <v>0</v>
      </c>
      <c r="G81" s="55"/>
      <c r="H81" s="59">
        <f>ROUND(F81*H82*H83/10000,1)</f>
        <v>0</v>
      </c>
      <c r="I81" s="59">
        <f>ROUND(H81*I82*I83/10000,1)</f>
        <v>0</v>
      </c>
      <c r="J81" s="59">
        <f>ROUND(H81*J82*J83/10000,1)</f>
        <v>0</v>
      </c>
      <c r="K81" s="59">
        <f aca="true" t="shared" si="26" ref="K81:Z81">ROUND(H81*K82*K83/10000,1)</f>
        <v>0</v>
      </c>
      <c r="L81" s="59">
        <f t="shared" si="26"/>
        <v>0</v>
      </c>
      <c r="M81" s="59">
        <f t="shared" si="26"/>
        <v>0</v>
      </c>
      <c r="N81" s="59">
        <f t="shared" si="26"/>
        <v>0</v>
      </c>
      <c r="O81" s="59">
        <f t="shared" si="26"/>
        <v>0</v>
      </c>
      <c r="P81" s="59">
        <f t="shared" si="26"/>
        <v>0</v>
      </c>
      <c r="Q81" s="59">
        <f t="shared" si="26"/>
        <v>0</v>
      </c>
      <c r="R81" s="59">
        <f t="shared" si="26"/>
        <v>0</v>
      </c>
      <c r="S81" s="59">
        <f t="shared" si="26"/>
        <v>0</v>
      </c>
      <c r="T81" s="59">
        <f t="shared" si="26"/>
        <v>0</v>
      </c>
      <c r="U81" s="59">
        <f t="shared" si="26"/>
        <v>0</v>
      </c>
      <c r="V81" s="59">
        <f t="shared" si="26"/>
        <v>0</v>
      </c>
      <c r="W81" s="59">
        <f t="shared" si="26"/>
        <v>0</v>
      </c>
      <c r="X81" s="59">
        <f t="shared" si="26"/>
        <v>0</v>
      </c>
      <c r="Y81" s="59">
        <f t="shared" si="26"/>
        <v>0</v>
      </c>
      <c r="Z81" s="59">
        <f t="shared" si="26"/>
        <v>0</v>
      </c>
      <c r="AA81" s="46" t="s">
        <v>1999</v>
      </c>
      <c r="AB81" t="s">
        <v>2007</v>
      </c>
    </row>
    <row r="82" spans="2:28" ht="36" hidden="1">
      <c r="B82" s="18" t="s">
        <v>196</v>
      </c>
      <c r="C82" s="19" t="s">
        <v>126</v>
      </c>
      <c r="D82" s="65"/>
      <c r="E82" s="58"/>
      <c r="F82" s="59"/>
      <c r="G82" s="55"/>
      <c r="H82" s="59">
        <v>104.85692616094724</v>
      </c>
      <c r="I82" s="59">
        <v>105.45621687296534</v>
      </c>
      <c r="J82" s="59">
        <v>105.45621687296534</v>
      </c>
      <c r="K82" s="59">
        <v>105.45621687296534</v>
      </c>
      <c r="L82" s="59">
        <v>105.28132416996215</v>
      </c>
      <c r="M82" s="59">
        <v>105.28132416996215</v>
      </c>
      <c r="N82" s="59">
        <v>105.28132416996215</v>
      </c>
      <c r="O82" s="59">
        <v>105.43120850419896</v>
      </c>
      <c r="P82" s="59">
        <v>105.43120850419896</v>
      </c>
      <c r="Q82" s="59">
        <v>105.43120850419896</v>
      </c>
      <c r="R82" s="59">
        <v>104.7601151226465</v>
      </c>
      <c r="S82" s="59">
        <v>104.7601151226465</v>
      </c>
      <c r="T82" s="59">
        <v>104.7601151226465</v>
      </c>
      <c r="U82" s="59">
        <v>104.91630048145358</v>
      </c>
      <c r="V82" s="59">
        <v>104.91630048145358</v>
      </c>
      <c r="W82" s="59">
        <v>104.91630048145358</v>
      </c>
      <c r="X82" s="59">
        <v>104.96021200268888</v>
      </c>
      <c r="Y82" s="59">
        <v>104.96021200268888</v>
      </c>
      <c r="Z82" s="59">
        <v>104.96021200268888</v>
      </c>
      <c r="AA82" s="46" t="s">
        <v>1999</v>
      </c>
      <c r="AB82" t="s">
        <v>2007</v>
      </c>
    </row>
    <row r="83" spans="2:28" ht="36" hidden="1">
      <c r="B83" s="18" t="s">
        <v>197</v>
      </c>
      <c r="C83" s="19" t="s">
        <v>69</v>
      </c>
      <c r="D83" s="65"/>
      <c r="E83" s="58"/>
      <c r="F83" s="59"/>
      <c r="G83" s="5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46" t="s">
        <v>1999</v>
      </c>
      <c r="AB83" t="s">
        <v>2007</v>
      </c>
    </row>
    <row r="84" spans="2:28" ht="54" hidden="1">
      <c r="B84" s="18" t="s">
        <v>198</v>
      </c>
      <c r="C84" s="19" t="s">
        <v>127</v>
      </c>
      <c r="D84" s="65"/>
      <c r="E84" s="58"/>
      <c r="F84" s="59">
        <f>ROUND(E84*F85*F86/10000,1)</f>
        <v>0</v>
      </c>
      <c r="G84" s="55"/>
      <c r="H84" s="59">
        <f>ROUND(F84*H85*H86/10000,1)</f>
        <v>0</v>
      </c>
      <c r="I84" s="59">
        <f>ROUND(H84*I85*I86/10000,1)</f>
        <v>0</v>
      </c>
      <c r="J84" s="59">
        <f>ROUND(H84*J85*J86/10000,1)</f>
        <v>0</v>
      </c>
      <c r="K84" s="59">
        <f aca="true" t="shared" si="27" ref="K84:Z84">ROUND(H84*K85*K86/10000,1)</f>
        <v>0</v>
      </c>
      <c r="L84" s="59">
        <f t="shared" si="27"/>
        <v>0</v>
      </c>
      <c r="M84" s="59">
        <f t="shared" si="27"/>
        <v>0</v>
      </c>
      <c r="N84" s="59">
        <f t="shared" si="27"/>
        <v>0</v>
      </c>
      <c r="O84" s="59">
        <f t="shared" si="27"/>
        <v>0</v>
      </c>
      <c r="P84" s="59">
        <f t="shared" si="27"/>
        <v>0</v>
      </c>
      <c r="Q84" s="59">
        <f t="shared" si="27"/>
        <v>0</v>
      </c>
      <c r="R84" s="59">
        <f t="shared" si="27"/>
        <v>0</v>
      </c>
      <c r="S84" s="59">
        <f t="shared" si="27"/>
        <v>0</v>
      </c>
      <c r="T84" s="59">
        <f t="shared" si="27"/>
        <v>0</v>
      </c>
      <c r="U84" s="59">
        <f t="shared" si="27"/>
        <v>0</v>
      </c>
      <c r="V84" s="59">
        <f t="shared" si="27"/>
        <v>0</v>
      </c>
      <c r="W84" s="59">
        <f t="shared" si="27"/>
        <v>0</v>
      </c>
      <c r="X84" s="59">
        <f t="shared" si="27"/>
        <v>0</v>
      </c>
      <c r="Y84" s="59">
        <f t="shared" si="27"/>
        <v>0</v>
      </c>
      <c r="Z84" s="59">
        <f t="shared" si="27"/>
        <v>0</v>
      </c>
      <c r="AA84" s="46" t="s">
        <v>1999</v>
      </c>
      <c r="AB84" t="s">
        <v>2007</v>
      </c>
    </row>
    <row r="85" spans="2:28" ht="36" hidden="1">
      <c r="B85" s="18" t="s">
        <v>199</v>
      </c>
      <c r="C85" s="19" t="s">
        <v>126</v>
      </c>
      <c r="D85" s="65"/>
      <c r="E85" s="58"/>
      <c r="F85" s="59"/>
      <c r="G85" s="55"/>
      <c r="H85" s="59">
        <v>104.85692616094724</v>
      </c>
      <c r="I85" s="59">
        <v>105.45621687296534</v>
      </c>
      <c r="J85" s="59">
        <v>105.45621687296534</v>
      </c>
      <c r="K85" s="59">
        <v>105.45621687296534</v>
      </c>
      <c r="L85" s="59">
        <v>105.28132416996215</v>
      </c>
      <c r="M85" s="59">
        <v>105.28132416996215</v>
      </c>
      <c r="N85" s="59">
        <v>105.28132416996215</v>
      </c>
      <c r="O85" s="59">
        <v>105.43120850419896</v>
      </c>
      <c r="P85" s="59">
        <v>105.43120850419896</v>
      </c>
      <c r="Q85" s="59">
        <v>105.43120850419896</v>
      </c>
      <c r="R85" s="59">
        <v>104.7601151226465</v>
      </c>
      <c r="S85" s="59">
        <v>104.7601151226465</v>
      </c>
      <c r="T85" s="59">
        <v>104.7601151226465</v>
      </c>
      <c r="U85" s="59">
        <v>104.91630048145358</v>
      </c>
      <c r="V85" s="59">
        <v>104.91630048145358</v>
      </c>
      <c r="W85" s="59">
        <v>104.91630048145358</v>
      </c>
      <c r="X85" s="59">
        <v>104.96021200268888</v>
      </c>
      <c r="Y85" s="59">
        <v>104.96021200268888</v>
      </c>
      <c r="Z85" s="59">
        <v>104.96021200268888</v>
      </c>
      <c r="AA85" s="46" t="s">
        <v>1999</v>
      </c>
      <c r="AB85" t="s">
        <v>2007</v>
      </c>
    </row>
    <row r="86" spans="2:28" ht="36" hidden="1">
      <c r="B86" s="18" t="s">
        <v>200</v>
      </c>
      <c r="C86" s="19" t="s">
        <v>69</v>
      </c>
      <c r="D86" s="65"/>
      <c r="E86" s="58"/>
      <c r="F86" s="59"/>
      <c r="G86" s="55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46" t="s">
        <v>1999</v>
      </c>
      <c r="AB86" t="s">
        <v>2007</v>
      </c>
    </row>
    <row r="87" spans="2:28" ht="54" hidden="1">
      <c r="B87" s="18" t="s">
        <v>201</v>
      </c>
      <c r="C87" s="19" t="s">
        <v>127</v>
      </c>
      <c r="D87" s="65"/>
      <c r="E87" s="58"/>
      <c r="F87" s="59">
        <f>ROUND(E87*F88*F89/10000,1)</f>
        <v>0</v>
      </c>
      <c r="G87" s="55"/>
      <c r="H87" s="59">
        <f>ROUND(F87*H88*H89/10000,1)</f>
        <v>0</v>
      </c>
      <c r="I87" s="59">
        <f>ROUND(H87*I88*I89/10000,1)</f>
        <v>0</v>
      </c>
      <c r="J87" s="59">
        <f>ROUND(H87*J88*J89/10000,1)</f>
        <v>0</v>
      </c>
      <c r="K87" s="59">
        <f aca="true" t="shared" si="28" ref="K87:Z87">ROUND(H87*K88*K89/10000,1)</f>
        <v>0</v>
      </c>
      <c r="L87" s="59">
        <f t="shared" si="28"/>
        <v>0</v>
      </c>
      <c r="M87" s="59">
        <f t="shared" si="28"/>
        <v>0</v>
      </c>
      <c r="N87" s="59">
        <f t="shared" si="28"/>
        <v>0</v>
      </c>
      <c r="O87" s="59">
        <f t="shared" si="28"/>
        <v>0</v>
      </c>
      <c r="P87" s="59">
        <f t="shared" si="28"/>
        <v>0</v>
      </c>
      <c r="Q87" s="59">
        <f t="shared" si="28"/>
        <v>0</v>
      </c>
      <c r="R87" s="59">
        <f t="shared" si="28"/>
        <v>0</v>
      </c>
      <c r="S87" s="59">
        <f t="shared" si="28"/>
        <v>0</v>
      </c>
      <c r="T87" s="59">
        <f t="shared" si="28"/>
        <v>0</v>
      </c>
      <c r="U87" s="59">
        <f t="shared" si="28"/>
        <v>0</v>
      </c>
      <c r="V87" s="59">
        <f t="shared" si="28"/>
        <v>0</v>
      </c>
      <c r="W87" s="59">
        <f t="shared" si="28"/>
        <v>0</v>
      </c>
      <c r="X87" s="59">
        <f t="shared" si="28"/>
        <v>0</v>
      </c>
      <c r="Y87" s="59">
        <f t="shared" si="28"/>
        <v>0</v>
      </c>
      <c r="Z87" s="59">
        <f t="shared" si="28"/>
        <v>0</v>
      </c>
      <c r="AA87" s="46" t="s">
        <v>1999</v>
      </c>
      <c r="AB87" t="s">
        <v>2007</v>
      </c>
    </row>
    <row r="88" spans="2:28" ht="36" hidden="1">
      <c r="B88" s="18" t="s">
        <v>202</v>
      </c>
      <c r="C88" s="19" t="s">
        <v>126</v>
      </c>
      <c r="D88" s="65"/>
      <c r="E88" s="58"/>
      <c r="F88" s="59"/>
      <c r="G88" s="55"/>
      <c r="H88" s="59">
        <v>104.85692616094724</v>
      </c>
      <c r="I88" s="59">
        <v>105.45621687296534</v>
      </c>
      <c r="J88" s="59">
        <v>105.45621687296534</v>
      </c>
      <c r="K88" s="59">
        <v>105.45621687296534</v>
      </c>
      <c r="L88" s="59">
        <v>105.28132416996215</v>
      </c>
      <c r="M88" s="59">
        <v>105.28132416996215</v>
      </c>
      <c r="N88" s="59">
        <v>105.28132416996215</v>
      </c>
      <c r="O88" s="59">
        <v>105.43120850419896</v>
      </c>
      <c r="P88" s="59">
        <v>105.43120850419896</v>
      </c>
      <c r="Q88" s="59">
        <v>105.43120850419896</v>
      </c>
      <c r="R88" s="59">
        <v>104.7601151226465</v>
      </c>
      <c r="S88" s="59">
        <v>104.7601151226465</v>
      </c>
      <c r="T88" s="59">
        <v>104.7601151226465</v>
      </c>
      <c r="U88" s="59">
        <v>104.91630048145358</v>
      </c>
      <c r="V88" s="59">
        <v>104.91630048145358</v>
      </c>
      <c r="W88" s="59">
        <v>104.91630048145358</v>
      </c>
      <c r="X88" s="59">
        <v>104.96021200268888</v>
      </c>
      <c r="Y88" s="59">
        <v>104.96021200268888</v>
      </c>
      <c r="Z88" s="59">
        <v>104.96021200268888</v>
      </c>
      <c r="AA88" s="46" t="s">
        <v>1999</v>
      </c>
      <c r="AB88" t="s">
        <v>2007</v>
      </c>
    </row>
    <row r="89" spans="2:28" ht="36" hidden="1">
      <c r="B89" s="18" t="s">
        <v>203</v>
      </c>
      <c r="C89" s="19" t="s">
        <v>69</v>
      </c>
      <c r="D89" s="65"/>
      <c r="E89" s="58"/>
      <c r="F89" s="59"/>
      <c r="G89" s="55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46" t="s">
        <v>1999</v>
      </c>
      <c r="AB89" t="s">
        <v>2007</v>
      </c>
    </row>
    <row r="90" spans="2:28" ht="54" hidden="1">
      <c r="B90" s="18" t="s">
        <v>204</v>
      </c>
      <c r="C90" s="19" t="s">
        <v>127</v>
      </c>
      <c r="D90" s="65"/>
      <c r="E90" s="58"/>
      <c r="F90" s="59">
        <f>ROUND(E90*F91*F92/10000,1)</f>
        <v>0</v>
      </c>
      <c r="G90" s="55"/>
      <c r="H90" s="59">
        <f>ROUND(F90*H91*H92/10000,1)</f>
        <v>0</v>
      </c>
      <c r="I90" s="59">
        <f>ROUND(H90*I91*I92/10000,1)</f>
        <v>0</v>
      </c>
      <c r="J90" s="59">
        <f>ROUND(H90*J91*J92/10000,1)</f>
        <v>0</v>
      </c>
      <c r="K90" s="59">
        <f aca="true" t="shared" si="29" ref="K90:Z90">ROUND(H90*K91*K92/10000,1)</f>
        <v>0</v>
      </c>
      <c r="L90" s="59">
        <f t="shared" si="29"/>
        <v>0</v>
      </c>
      <c r="M90" s="59">
        <f t="shared" si="29"/>
        <v>0</v>
      </c>
      <c r="N90" s="59">
        <f t="shared" si="29"/>
        <v>0</v>
      </c>
      <c r="O90" s="59">
        <f t="shared" si="29"/>
        <v>0</v>
      </c>
      <c r="P90" s="59">
        <f t="shared" si="29"/>
        <v>0</v>
      </c>
      <c r="Q90" s="59">
        <f t="shared" si="29"/>
        <v>0</v>
      </c>
      <c r="R90" s="59">
        <f t="shared" si="29"/>
        <v>0</v>
      </c>
      <c r="S90" s="59">
        <f t="shared" si="29"/>
        <v>0</v>
      </c>
      <c r="T90" s="59">
        <f t="shared" si="29"/>
        <v>0</v>
      </c>
      <c r="U90" s="59">
        <f t="shared" si="29"/>
        <v>0</v>
      </c>
      <c r="V90" s="59">
        <f t="shared" si="29"/>
        <v>0</v>
      </c>
      <c r="W90" s="59">
        <f t="shared" si="29"/>
        <v>0</v>
      </c>
      <c r="X90" s="59">
        <f t="shared" si="29"/>
        <v>0</v>
      </c>
      <c r="Y90" s="59">
        <f t="shared" si="29"/>
        <v>0</v>
      </c>
      <c r="Z90" s="59">
        <f t="shared" si="29"/>
        <v>0</v>
      </c>
      <c r="AA90" s="46" t="s">
        <v>1999</v>
      </c>
      <c r="AB90" t="s">
        <v>2007</v>
      </c>
    </row>
    <row r="91" spans="2:28" ht="18" hidden="1">
      <c r="B91" s="18" t="s">
        <v>205</v>
      </c>
      <c r="C91" s="19" t="s">
        <v>126</v>
      </c>
      <c r="D91" s="65"/>
      <c r="E91" s="58"/>
      <c r="F91" s="59"/>
      <c r="G91" s="55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46" t="s">
        <v>1999</v>
      </c>
      <c r="AB91" t="s">
        <v>2007</v>
      </c>
    </row>
    <row r="92" spans="2:28" ht="36" hidden="1">
      <c r="B92" s="18" t="s">
        <v>206</v>
      </c>
      <c r="C92" s="19" t="s">
        <v>69</v>
      </c>
      <c r="D92" s="65"/>
      <c r="E92" s="58"/>
      <c r="F92" s="59"/>
      <c r="G92" s="55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46" t="s">
        <v>1999</v>
      </c>
      <c r="AB92" t="s">
        <v>2007</v>
      </c>
    </row>
    <row r="93" spans="2:28" ht="54" hidden="1">
      <c r="B93" s="18" t="s">
        <v>207</v>
      </c>
      <c r="C93" s="19" t="s">
        <v>127</v>
      </c>
      <c r="D93" s="65"/>
      <c r="E93" s="58"/>
      <c r="F93" s="59">
        <f>ROUND(E93*F94*F95/10000,1)</f>
        <v>0</v>
      </c>
      <c r="G93" s="55"/>
      <c r="H93" s="59">
        <f>ROUND(F93*H94*H95/10000,1)</f>
        <v>0</v>
      </c>
      <c r="I93" s="59">
        <f>ROUND(H93*I94*I95/10000,1)</f>
        <v>0</v>
      </c>
      <c r="J93" s="59">
        <f>ROUND(H93*J94*J95/10000,1)</f>
        <v>0</v>
      </c>
      <c r="K93" s="59">
        <f aca="true" t="shared" si="30" ref="K93:Z93">ROUND(H93*K94*K95/10000,1)</f>
        <v>0</v>
      </c>
      <c r="L93" s="59">
        <f t="shared" si="30"/>
        <v>0</v>
      </c>
      <c r="M93" s="59">
        <f t="shared" si="30"/>
        <v>0</v>
      </c>
      <c r="N93" s="59">
        <f t="shared" si="30"/>
        <v>0</v>
      </c>
      <c r="O93" s="59">
        <f t="shared" si="30"/>
        <v>0</v>
      </c>
      <c r="P93" s="59">
        <f t="shared" si="30"/>
        <v>0</v>
      </c>
      <c r="Q93" s="59">
        <f t="shared" si="30"/>
        <v>0</v>
      </c>
      <c r="R93" s="59">
        <f t="shared" si="30"/>
        <v>0</v>
      </c>
      <c r="S93" s="59">
        <f t="shared" si="30"/>
        <v>0</v>
      </c>
      <c r="T93" s="59">
        <f t="shared" si="30"/>
        <v>0</v>
      </c>
      <c r="U93" s="59">
        <f t="shared" si="30"/>
        <v>0</v>
      </c>
      <c r="V93" s="59">
        <f t="shared" si="30"/>
        <v>0</v>
      </c>
      <c r="W93" s="59">
        <f t="shared" si="30"/>
        <v>0</v>
      </c>
      <c r="X93" s="59">
        <f t="shared" si="30"/>
        <v>0</v>
      </c>
      <c r="Y93" s="59">
        <f t="shared" si="30"/>
        <v>0</v>
      </c>
      <c r="Z93" s="59">
        <f t="shared" si="30"/>
        <v>0</v>
      </c>
      <c r="AA93" s="46" t="s">
        <v>1999</v>
      </c>
      <c r="AB93" t="s">
        <v>2007</v>
      </c>
    </row>
    <row r="94" spans="2:28" ht="36" hidden="1">
      <c r="B94" s="18" t="s">
        <v>208</v>
      </c>
      <c r="C94" s="19" t="s">
        <v>126</v>
      </c>
      <c r="D94" s="65"/>
      <c r="E94" s="58"/>
      <c r="F94" s="59"/>
      <c r="G94" s="55"/>
      <c r="H94" s="59">
        <v>104.85692616094724</v>
      </c>
      <c r="I94" s="59">
        <v>105.45621687296534</v>
      </c>
      <c r="J94" s="59">
        <v>105.45621687296534</v>
      </c>
      <c r="K94" s="59">
        <v>105.45621687296534</v>
      </c>
      <c r="L94" s="59">
        <v>105.28132416996215</v>
      </c>
      <c r="M94" s="59">
        <v>105.28132416996215</v>
      </c>
      <c r="N94" s="59">
        <v>105.28132416996215</v>
      </c>
      <c r="O94" s="59">
        <v>105.43120850419896</v>
      </c>
      <c r="P94" s="59">
        <v>105.43120850419896</v>
      </c>
      <c r="Q94" s="59">
        <v>105.43120850419896</v>
      </c>
      <c r="R94" s="59">
        <v>104.7601151226465</v>
      </c>
      <c r="S94" s="59">
        <v>104.7601151226465</v>
      </c>
      <c r="T94" s="59">
        <v>104.7601151226465</v>
      </c>
      <c r="U94" s="59">
        <v>104.91630048145358</v>
      </c>
      <c r="V94" s="59">
        <v>104.91630048145358</v>
      </c>
      <c r="W94" s="59">
        <v>104.91630048145358</v>
      </c>
      <c r="X94" s="59">
        <v>104.96021200268888</v>
      </c>
      <c r="Y94" s="59">
        <v>104.96021200268888</v>
      </c>
      <c r="Z94" s="59">
        <v>104.96021200268888</v>
      </c>
      <c r="AA94" s="46" t="s">
        <v>1999</v>
      </c>
      <c r="AB94" t="s">
        <v>2007</v>
      </c>
    </row>
    <row r="95" spans="2:28" ht="36" hidden="1">
      <c r="B95" s="18" t="s">
        <v>209</v>
      </c>
      <c r="C95" s="19" t="s">
        <v>69</v>
      </c>
      <c r="D95" s="65"/>
      <c r="E95" s="58"/>
      <c r="F95" s="59"/>
      <c r="G95" s="55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46" t="s">
        <v>1999</v>
      </c>
      <c r="AB95" t="s">
        <v>2007</v>
      </c>
    </row>
    <row r="96" spans="2:28" ht="54" hidden="1">
      <c r="B96" s="18" t="s">
        <v>210</v>
      </c>
      <c r="C96" s="19" t="s">
        <v>127</v>
      </c>
      <c r="D96" s="65"/>
      <c r="E96" s="58"/>
      <c r="F96" s="59">
        <f>ROUND(E96*F97*F98/10000,1)</f>
        <v>0</v>
      </c>
      <c r="G96" s="55"/>
      <c r="H96" s="59">
        <f>ROUND(F96*H97*H98/10000,1)</f>
        <v>0</v>
      </c>
      <c r="I96" s="59">
        <f>ROUND(H96*I97*I98/10000,1)</f>
        <v>0</v>
      </c>
      <c r="J96" s="59">
        <f>ROUND(H96*J97*J98/10000,1)</f>
        <v>0</v>
      </c>
      <c r="K96" s="59">
        <f aca="true" t="shared" si="31" ref="K96:Z96">ROUND(H96*K97*K98/10000,1)</f>
        <v>0</v>
      </c>
      <c r="L96" s="59">
        <f t="shared" si="31"/>
        <v>0</v>
      </c>
      <c r="M96" s="59">
        <f t="shared" si="31"/>
        <v>0</v>
      </c>
      <c r="N96" s="59">
        <f t="shared" si="31"/>
        <v>0</v>
      </c>
      <c r="O96" s="59">
        <f t="shared" si="31"/>
        <v>0</v>
      </c>
      <c r="P96" s="59">
        <f t="shared" si="31"/>
        <v>0</v>
      </c>
      <c r="Q96" s="59">
        <f t="shared" si="31"/>
        <v>0</v>
      </c>
      <c r="R96" s="59">
        <f t="shared" si="31"/>
        <v>0</v>
      </c>
      <c r="S96" s="59">
        <f t="shared" si="31"/>
        <v>0</v>
      </c>
      <c r="T96" s="59">
        <f t="shared" si="31"/>
        <v>0</v>
      </c>
      <c r="U96" s="59">
        <f t="shared" si="31"/>
        <v>0</v>
      </c>
      <c r="V96" s="59">
        <f t="shared" si="31"/>
        <v>0</v>
      </c>
      <c r="W96" s="59">
        <f t="shared" si="31"/>
        <v>0</v>
      </c>
      <c r="X96" s="59">
        <f t="shared" si="31"/>
        <v>0</v>
      </c>
      <c r="Y96" s="59">
        <f t="shared" si="31"/>
        <v>0</v>
      </c>
      <c r="Z96" s="59">
        <f t="shared" si="31"/>
        <v>0</v>
      </c>
      <c r="AA96" s="46" t="s">
        <v>1999</v>
      </c>
      <c r="AB96" t="s">
        <v>2007</v>
      </c>
    </row>
    <row r="97" spans="2:28" ht="36" hidden="1">
      <c r="B97" s="18" t="s">
        <v>211</v>
      </c>
      <c r="C97" s="19" t="s">
        <v>126</v>
      </c>
      <c r="D97" s="65"/>
      <c r="E97" s="58"/>
      <c r="F97" s="59"/>
      <c r="G97" s="55"/>
      <c r="H97" s="59">
        <v>104.85692616094724</v>
      </c>
      <c r="I97" s="59">
        <v>105.45621687296534</v>
      </c>
      <c r="J97" s="59">
        <v>105.45621687296534</v>
      </c>
      <c r="K97" s="59">
        <v>105.45621687296534</v>
      </c>
      <c r="L97" s="59">
        <v>105.28132416996215</v>
      </c>
      <c r="M97" s="59">
        <v>105.28132416996215</v>
      </c>
      <c r="N97" s="59">
        <v>105.28132416996215</v>
      </c>
      <c r="O97" s="59">
        <v>105.43120850419896</v>
      </c>
      <c r="P97" s="59">
        <v>105.43120850419896</v>
      </c>
      <c r="Q97" s="59">
        <v>105.43120850419896</v>
      </c>
      <c r="R97" s="59">
        <v>104.7601151226465</v>
      </c>
      <c r="S97" s="59">
        <v>104.7601151226465</v>
      </c>
      <c r="T97" s="59">
        <v>104.7601151226465</v>
      </c>
      <c r="U97" s="59">
        <v>104.91630048145358</v>
      </c>
      <c r="V97" s="59">
        <v>104.91630048145358</v>
      </c>
      <c r="W97" s="59">
        <v>104.91630048145358</v>
      </c>
      <c r="X97" s="59">
        <v>104.96021200268888</v>
      </c>
      <c r="Y97" s="59">
        <v>104.96021200268888</v>
      </c>
      <c r="Z97" s="59">
        <v>104.96021200268888</v>
      </c>
      <c r="AA97" s="46" t="s">
        <v>1999</v>
      </c>
      <c r="AB97" t="s">
        <v>2007</v>
      </c>
    </row>
    <row r="98" spans="2:28" ht="36" hidden="1">
      <c r="B98" s="18" t="s">
        <v>212</v>
      </c>
      <c r="C98" s="19" t="s">
        <v>69</v>
      </c>
      <c r="D98" s="65"/>
      <c r="E98" s="58"/>
      <c r="F98" s="59"/>
      <c r="G98" s="55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46" t="s">
        <v>1999</v>
      </c>
      <c r="AB98" t="s">
        <v>2007</v>
      </c>
    </row>
    <row r="99" spans="2:27" s="29" customFormat="1" ht="37.5">
      <c r="B99" s="9" t="s">
        <v>213</v>
      </c>
      <c r="C99" s="10"/>
      <c r="D99" s="53"/>
      <c r="E99" s="16"/>
      <c r="F99" s="22"/>
      <c r="G99" s="55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46" t="s">
        <v>1999</v>
      </c>
    </row>
    <row r="100" spans="2:27" ht="75">
      <c r="B100" s="11" t="s">
        <v>224</v>
      </c>
      <c r="C100" s="10" t="s">
        <v>127</v>
      </c>
      <c r="D100" s="54">
        <v>65.5</v>
      </c>
      <c r="E100" s="16">
        <v>68.28</v>
      </c>
      <c r="F100" s="22">
        <f>ROUND(E100*F101*F102/10000,1)</f>
        <v>37.2</v>
      </c>
      <c r="G100" s="55">
        <v>34.6705</v>
      </c>
      <c r="H100" s="22">
        <f>ROUND(F100*H101*H102/10000,1)</f>
        <v>69.5</v>
      </c>
      <c r="I100" s="22">
        <f>ROUND(H100*I101*I102/10000,1)</f>
        <v>72.2</v>
      </c>
      <c r="J100" s="22">
        <f>ROUND(H100*J101*J102/10000,1)</f>
        <v>74.5</v>
      </c>
      <c r="K100" s="22">
        <f aca="true" t="shared" si="32" ref="K100:Z100">ROUND(H100*K101*K102/10000,1)</f>
        <v>75.9</v>
      </c>
      <c r="L100" s="22">
        <f t="shared" si="32"/>
        <v>74.9</v>
      </c>
      <c r="M100" s="22">
        <f t="shared" si="32"/>
        <v>79.7</v>
      </c>
      <c r="N100" s="22">
        <f t="shared" si="32"/>
        <v>82.7</v>
      </c>
      <c r="O100" s="22">
        <f t="shared" si="32"/>
        <v>77.8</v>
      </c>
      <c r="P100" s="22">
        <f t="shared" si="32"/>
        <v>85.3</v>
      </c>
      <c r="Q100" s="22">
        <f t="shared" si="32"/>
        <v>90.2</v>
      </c>
      <c r="R100" s="22">
        <f t="shared" si="32"/>
        <v>79.6</v>
      </c>
      <c r="S100" s="22">
        <f t="shared" si="32"/>
        <v>91.4</v>
      </c>
      <c r="T100" s="22">
        <f t="shared" si="32"/>
        <v>97</v>
      </c>
      <c r="U100" s="22">
        <f t="shared" si="32"/>
        <v>81.6</v>
      </c>
      <c r="V100" s="22">
        <f t="shared" si="32"/>
        <v>98.2</v>
      </c>
      <c r="W100" s="22">
        <f t="shared" si="32"/>
        <v>104.4</v>
      </c>
      <c r="X100" s="22">
        <f t="shared" si="32"/>
        <v>83.6</v>
      </c>
      <c r="Y100" s="22">
        <f t="shared" si="32"/>
        <v>105.4</v>
      </c>
      <c r="Z100" s="22">
        <f t="shared" si="32"/>
        <v>112.4</v>
      </c>
      <c r="AA100" s="46" t="s">
        <v>1999</v>
      </c>
    </row>
    <row r="101" spans="2:27" ht="56.25">
      <c r="B101" s="11" t="s">
        <v>225</v>
      </c>
      <c r="C101" s="10" t="s">
        <v>126</v>
      </c>
      <c r="D101" s="53"/>
      <c r="E101" s="16"/>
      <c r="F101" s="22">
        <f>F28</f>
        <v>108.405924488615</v>
      </c>
      <c r="G101" s="55"/>
      <c r="H101" s="22">
        <v>104.3385511212453</v>
      </c>
      <c r="I101" s="22">
        <v>104.95319687910354</v>
      </c>
      <c r="J101" s="22">
        <v>104.95319687910354</v>
      </c>
      <c r="K101" s="22">
        <v>104.95319687910354</v>
      </c>
      <c r="L101" s="22">
        <v>104.2121137211276</v>
      </c>
      <c r="M101" s="22">
        <v>104.2121137211276</v>
      </c>
      <c r="N101" s="22">
        <v>104.2121137211276</v>
      </c>
      <c r="O101" s="22">
        <v>104.01993135708685</v>
      </c>
      <c r="P101" s="22">
        <v>104.01993135708685</v>
      </c>
      <c r="Q101" s="22">
        <v>104.01993135708685</v>
      </c>
      <c r="R101" s="22">
        <v>103.86240415721184</v>
      </c>
      <c r="S101" s="22">
        <v>103.86240415721184</v>
      </c>
      <c r="T101" s="22">
        <v>103.86240415721184</v>
      </c>
      <c r="U101" s="22">
        <v>103.92412895939856</v>
      </c>
      <c r="V101" s="22">
        <v>103.92412895939856</v>
      </c>
      <c r="W101" s="22">
        <v>103.92412895939856</v>
      </c>
      <c r="X101" s="22">
        <v>103.81203105633044</v>
      </c>
      <c r="Y101" s="22">
        <v>103.81203105633044</v>
      </c>
      <c r="Z101" s="22">
        <v>103.81203105633044</v>
      </c>
      <c r="AA101" s="46" t="s">
        <v>1999</v>
      </c>
    </row>
    <row r="102" spans="2:27" ht="56.25">
      <c r="B102" s="11" t="s">
        <v>226</v>
      </c>
      <c r="C102" s="10" t="s">
        <v>69</v>
      </c>
      <c r="D102" s="53"/>
      <c r="E102" s="39"/>
      <c r="F102" s="40">
        <v>50.2</v>
      </c>
      <c r="G102" s="55"/>
      <c r="H102" s="40">
        <v>179</v>
      </c>
      <c r="I102" s="40">
        <f>I29</f>
        <v>99</v>
      </c>
      <c r="J102" s="40">
        <f aca="true" t="shared" si="33" ref="J102:Z102">J29</f>
        <v>102.07674846306134</v>
      </c>
      <c r="K102" s="40">
        <f t="shared" si="33"/>
        <v>104</v>
      </c>
      <c r="L102" s="40">
        <f t="shared" si="33"/>
        <v>99.5</v>
      </c>
      <c r="M102" s="40">
        <f t="shared" si="33"/>
        <v>102.61596974912774</v>
      </c>
      <c r="N102" s="40">
        <f t="shared" si="33"/>
        <v>104.5</v>
      </c>
      <c r="O102" s="40">
        <f t="shared" si="33"/>
        <v>99.8</v>
      </c>
      <c r="P102" s="40">
        <f t="shared" si="33"/>
        <v>102.87743792689672</v>
      </c>
      <c r="Q102" s="40">
        <f t="shared" si="33"/>
        <v>104.8</v>
      </c>
      <c r="R102" s="40">
        <f t="shared" si="33"/>
        <v>98.5</v>
      </c>
      <c r="S102" s="40">
        <f t="shared" si="33"/>
        <v>103.15812329483609</v>
      </c>
      <c r="T102" s="40">
        <f t="shared" si="33"/>
        <v>103.5</v>
      </c>
      <c r="U102" s="40">
        <f t="shared" si="33"/>
        <v>98.6</v>
      </c>
      <c r="V102" s="40">
        <f t="shared" si="33"/>
        <v>103.3304632138812</v>
      </c>
      <c r="W102" s="40">
        <f t="shared" si="33"/>
        <v>103.6</v>
      </c>
      <c r="X102" s="40">
        <f t="shared" si="33"/>
        <v>98.7</v>
      </c>
      <c r="Y102" s="40">
        <f t="shared" si="33"/>
        <v>103.41968222112139</v>
      </c>
      <c r="Z102" s="40">
        <f t="shared" si="33"/>
        <v>103.7</v>
      </c>
      <c r="AA102" s="46" t="s">
        <v>1999</v>
      </c>
    </row>
    <row r="103" spans="2:27" s="29" customFormat="1" ht="56.25">
      <c r="B103" s="9" t="s">
        <v>217</v>
      </c>
      <c r="C103" s="10"/>
      <c r="D103" s="53"/>
      <c r="E103" s="16"/>
      <c r="F103" s="22"/>
      <c r="G103" s="55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46" t="s">
        <v>1999</v>
      </c>
    </row>
    <row r="104" spans="2:27" ht="75">
      <c r="B104" s="11" t="s">
        <v>214</v>
      </c>
      <c r="C104" s="10" t="s">
        <v>127</v>
      </c>
      <c r="D104" s="54"/>
      <c r="E104" s="16">
        <v>32.931</v>
      </c>
      <c r="F104" s="22">
        <f>ROUND(E104*F105*F106/10000,1)</f>
        <v>26.7</v>
      </c>
      <c r="G104" s="55">
        <v>18.5032</v>
      </c>
      <c r="H104" s="22">
        <f>ROUND(F104*H105*H106/10000,1)</f>
        <v>37</v>
      </c>
      <c r="I104" s="22">
        <f>ROUND(H104*I105*I106/10000,1)</f>
        <v>38.1</v>
      </c>
      <c r="J104" s="22">
        <f>ROUND(H104*J105*J106/10000,1)</f>
        <v>39.3</v>
      </c>
      <c r="K104" s="22">
        <f aca="true" t="shared" si="34" ref="K104:Z104">ROUND(H104*K105*K106/10000,1)</f>
        <v>40</v>
      </c>
      <c r="L104" s="22">
        <f t="shared" si="34"/>
        <v>39.4</v>
      </c>
      <c r="M104" s="22">
        <f t="shared" si="34"/>
        <v>41.9</v>
      </c>
      <c r="N104" s="22">
        <f t="shared" si="34"/>
        <v>43.5</v>
      </c>
      <c r="O104" s="22">
        <f t="shared" si="34"/>
        <v>40.9</v>
      </c>
      <c r="P104" s="22">
        <f t="shared" si="34"/>
        <v>44.8</v>
      </c>
      <c r="Q104" s="22">
        <f t="shared" si="34"/>
        <v>47.4</v>
      </c>
      <c r="R104" s="22">
        <f t="shared" si="34"/>
        <v>41.9</v>
      </c>
      <c r="S104" s="22">
        <f t="shared" si="34"/>
        <v>48.1</v>
      </c>
      <c r="T104" s="22">
        <f t="shared" si="34"/>
        <v>51</v>
      </c>
      <c r="U104" s="22">
        <f t="shared" si="34"/>
        <v>43</v>
      </c>
      <c r="V104" s="22">
        <f t="shared" si="34"/>
        <v>51.7</v>
      </c>
      <c r="W104" s="22">
        <f t="shared" si="34"/>
        <v>55</v>
      </c>
      <c r="X104" s="22">
        <f t="shared" si="34"/>
        <v>44.1</v>
      </c>
      <c r="Y104" s="22">
        <f t="shared" si="34"/>
        <v>55.6</v>
      </c>
      <c r="Z104" s="22">
        <f t="shared" si="34"/>
        <v>59.3</v>
      </c>
      <c r="AA104" s="46" t="s">
        <v>1999</v>
      </c>
    </row>
    <row r="105" spans="2:27" ht="56.25">
      <c r="B105" s="11" t="s">
        <v>215</v>
      </c>
      <c r="C105" s="10" t="s">
        <v>126</v>
      </c>
      <c r="D105" s="53"/>
      <c r="E105" s="16"/>
      <c r="F105" s="22">
        <f>F101</f>
        <v>108.405924488615</v>
      </c>
      <c r="G105" s="55"/>
      <c r="H105" s="22">
        <v>106.14211290204392</v>
      </c>
      <c r="I105" s="22">
        <v>104.01720448437001</v>
      </c>
      <c r="J105" s="22">
        <v>104.01720448437001</v>
      </c>
      <c r="K105" s="22">
        <v>104.01720448437001</v>
      </c>
      <c r="L105" s="22">
        <v>104.01720448437</v>
      </c>
      <c r="M105" s="22">
        <v>104.01720448437</v>
      </c>
      <c r="N105" s="22">
        <v>104.01720448437</v>
      </c>
      <c r="O105" s="22">
        <v>104.01720448437</v>
      </c>
      <c r="P105" s="22">
        <v>104.01720448437</v>
      </c>
      <c r="Q105" s="22">
        <v>104.01720448437</v>
      </c>
      <c r="R105" s="22">
        <v>104.01720448437</v>
      </c>
      <c r="S105" s="22">
        <v>104.01720448437</v>
      </c>
      <c r="T105" s="22">
        <v>104.01720448437</v>
      </c>
      <c r="U105" s="22">
        <v>104.01720448437</v>
      </c>
      <c r="V105" s="22">
        <v>104.01720448437</v>
      </c>
      <c r="W105" s="22">
        <v>104.01720448437</v>
      </c>
      <c r="X105" s="22">
        <v>104.01720448437</v>
      </c>
      <c r="Y105" s="22">
        <v>104.01720448437</v>
      </c>
      <c r="Z105" s="22">
        <v>104.01720448437</v>
      </c>
      <c r="AA105" s="46" t="s">
        <v>1999</v>
      </c>
    </row>
    <row r="106" spans="2:27" ht="56.25">
      <c r="B106" s="11" t="s">
        <v>216</v>
      </c>
      <c r="C106" s="10" t="s">
        <v>69</v>
      </c>
      <c r="D106" s="53"/>
      <c r="E106" s="39"/>
      <c r="F106" s="40">
        <v>74.8</v>
      </c>
      <c r="G106" s="55"/>
      <c r="H106" s="40">
        <v>130.5</v>
      </c>
      <c r="I106" s="40">
        <f>I102</f>
        <v>99</v>
      </c>
      <c r="J106" s="40">
        <f aca="true" t="shared" si="35" ref="J106:Z106">J102</f>
        <v>102.07674846306134</v>
      </c>
      <c r="K106" s="40">
        <f t="shared" si="35"/>
        <v>104</v>
      </c>
      <c r="L106" s="40">
        <f t="shared" si="35"/>
        <v>99.5</v>
      </c>
      <c r="M106" s="40">
        <f t="shared" si="35"/>
        <v>102.61596974912774</v>
      </c>
      <c r="N106" s="40">
        <f t="shared" si="35"/>
        <v>104.5</v>
      </c>
      <c r="O106" s="40">
        <f t="shared" si="35"/>
        <v>99.8</v>
      </c>
      <c r="P106" s="40">
        <f t="shared" si="35"/>
        <v>102.87743792689672</v>
      </c>
      <c r="Q106" s="40">
        <f t="shared" si="35"/>
        <v>104.8</v>
      </c>
      <c r="R106" s="40">
        <f t="shared" si="35"/>
        <v>98.5</v>
      </c>
      <c r="S106" s="40">
        <f t="shared" si="35"/>
        <v>103.15812329483609</v>
      </c>
      <c r="T106" s="40">
        <f t="shared" si="35"/>
        <v>103.5</v>
      </c>
      <c r="U106" s="40">
        <f t="shared" si="35"/>
        <v>98.6</v>
      </c>
      <c r="V106" s="40">
        <f t="shared" si="35"/>
        <v>103.3304632138812</v>
      </c>
      <c r="W106" s="40">
        <f t="shared" si="35"/>
        <v>103.6</v>
      </c>
      <c r="X106" s="40">
        <f t="shared" si="35"/>
        <v>98.7</v>
      </c>
      <c r="Y106" s="40">
        <f t="shared" si="35"/>
        <v>103.41968222112139</v>
      </c>
      <c r="Z106" s="40">
        <f t="shared" si="35"/>
        <v>103.7</v>
      </c>
      <c r="AA106" s="46" t="s">
        <v>1999</v>
      </c>
    </row>
    <row r="107" spans="2:27" ht="18.75">
      <c r="B107" s="9" t="s">
        <v>1967</v>
      </c>
      <c r="C107" s="10"/>
      <c r="D107" s="53"/>
      <c r="E107" s="58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46" t="s">
        <v>1998</v>
      </c>
    </row>
    <row r="108" spans="2:27" ht="18.75">
      <c r="B108" s="30" t="s">
        <v>0</v>
      </c>
      <c r="C108" s="31" t="s">
        <v>1</v>
      </c>
      <c r="D108" s="66"/>
      <c r="E108" s="32">
        <f>E114+E117</f>
        <v>15147</v>
      </c>
      <c r="F108" s="32">
        <f>F114+F117</f>
        <v>17333</v>
      </c>
      <c r="G108" s="62"/>
      <c r="H108" s="32">
        <f aca="true" t="shared" si="36" ref="H108:Z108">H114+H117</f>
        <v>17523</v>
      </c>
      <c r="I108" s="32">
        <f t="shared" si="36"/>
        <v>17147.1</v>
      </c>
      <c r="J108" s="32">
        <f t="shared" si="36"/>
        <v>18131.6</v>
      </c>
      <c r="K108" s="32">
        <f t="shared" si="36"/>
        <v>19366.5</v>
      </c>
      <c r="L108" s="32">
        <f t="shared" si="36"/>
        <v>16728.4</v>
      </c>
      <c r="M108" s="32">
        <f t="shared" si="36"/>
        <v>19040.6</v>
      </c>
      <c r="N108" s="32">
        <f t="shared" si="36"/>
        <v>21350.4</v>
      </c>
      <c r="O108" s="32">
        <f t="shared" si="36"/>
        <v>16322.5</v>
      </c>
      <c r="P108" s="32">
        <f t="shared" si="36"/>
        <v>20080</v>
      </c>
      <c r="Q108" s="32">
        <f t="shared" si="36"/>
        <v>23469.199999999997</v>
      </c>
      <c r="R108" s="32">
        <f t="shared" si="36"/>
        <v>15922</v>
      </c>
      <c r="S108" s="32">
        <f t="shared" si="36"/>
        <v>21281.7</v>
      </c>
      <c r="T108" s="32">
        <f t="shared" si="36"/>
        <v>26407.8</v>
      </c>
      <c r="U108" s="32">
        <f t="shared" si="36"/>
        <v>15894.2</v>
      </c>
      <c r="V108" s="32">
        <f t="shared" si="36"/>
        <v>22693</v>
      </c>
      <c r="W108" s="32">
        <f t="shared" si="36"/>
        <v>29860.2</v>
      </c>
      <c r="X108" s="32">
        <f t="shared" si="36"/>
        <v>15773.599999999999</v>
      </c>
      <c r="Y108" s="32">
        <f t="shared" si="36"/>
        <v>24346</v>
      </c>
      <c r="Z108" s="32">
        <f t="shared" si="36"/>
        <v>33947</v>
      </c>
      <c r="AA108" s="46" t="s">
        <v>1998</v>
      </c>
    </row>
    <row r="109" spans="2:27" ht="18" hidden="1">
      <c r="B109" s="302" t="s">
        <v>2135</v>
      </c>
      <c r="C109" s="66" t="s">
        <v>73</v>
      </c>
      <c r="D109" s="66"/>
      <c r="E109" s="62"/>
      <c r="F109" s="62">
        <f>F114*100/F108</f>
        <v>24.998557664570473</v>
      </c>
      <c r="G109" s="62"/>
      <c r="H109" s="62">
        <f>H114*100/H108</f>
        <v>22.827141471209266</v>
      </c>
      <c r="I109" s="62">
        <f aca="true" t="shared" si="37" ref="I109:Z109">I114*100/I108</f>
        <v>22.400289261741055</v>
      </c>
      <c r="J109" s="62">
        <f t="shared" si="37"/>
        <v>21.878929603565048</v>
      </c>
      <c r="K109" s="62">
        <f t="shared" si="37"/>
        <v>22.622569901634265</v>
      </c>
      <c r="L109" s="62">
        <f t="shared" si="37"/>
        <v>22.298605963511154</v>
      </c>
      <c r="M109" s="62">
        <f t="shared" si="37"/>
        <v>21.695744881989015</v>
      </c>
      <c r="N109" s="62">
        <f t="shared" si="37"/>
        <v>22.037057853717023</v>
      </c>
      <c r="O109" s="62">
        <f t="shared" si="37"/>
        <v>22.294991576045337</v>
      </c>
      <c r="P109" s="62">
        <f t="shared" si="37"/>
        <v>21.846613545816734</v>
      </c>
      <c r="Q109" s="62">
        <f t="shared" si="37"/>
        <v>22.014384810730665</v>
      </c>
      <c r="R109" s="62">
        <f t="shared" si="37"/>
        <v>21.983419168446176</v>
      </c>
      <c r="S109" s="62">
        <f t="shared" si="37"/>
        <v>21.697044878933543</v>
      </c>
      <c r="T109" s="62">
        <f t="shared" si="37"/>
        <v>22.059012867410388</v>
      </c>
      <c r="U109" s="62">
        <f t="shared" si="37"/>
        <v>21.718614337305432</v>
      </c>
      <c r="V109" s="62">
        <f t="shared" si="37"/>
        <v>21.796589256598953</v>
      </c>
      <c r="W109" s="62">
        <f t="shared" si="37"/>
        <v>22.267098010060213</v>
      </c>
      <c r="X109" s="62">
        <f t="shared" si="37"/>
        <v>21.65453669422326</v>
      </c>
      <c r="Y109" s="62">
        <f t="shared" si="37"/>
        <v>21.61422820997289</v>
      </c>
      <c r="Z109" s="62">
        <f t="shared" si="37"/>
        <v>21.94302883907267</v>
      </c>
      <c r="AA109" s="46" t="s">
        <v>2008</v>
      </c>
    </row>
    <row r="110" spans="2:27" ht="18" hidden="1">
      <c r="B110" s="302" t="s">
        <v>2136</v>
      </c>
      <c r="C110" s="66" t="s">
        <v>73</v>
      </c>
      <c r="D110" s="66"/>
      <c r="E110" s="62"/>
      <c r="F110" s="62">
        <f>F117*100/F108</f>
        <v>75.00144233542953</v>
      </c>
      <c r="G110" s="62"/>
      <c r="H110" s="62">
        <f>H117*100/H108</f>
        <v>77.17285852879073</v>
      </c>
      <c r="I110" s="62">
        <f aca="true" t="shared" si="38" ref="I110:Z110">I117*100/I108</f>
        <v>77.59971073825895</v>
      </c>
      <c r="J110" s="62">
        <f t="shared" si="38"/>
        <v>78.12107039643496</v>
      </c>
      <c r="K110" s="62">
        <f t="shared" si="38"/>
        <v>77.37743009836574</v>
      </c>
      <c r="L110" s="62">
        <f t="shared" si="38"/>
        <v>77.70139403648884</v>
      </c>
      <c r="M110" s="62">
        <f t="shared" si="38"/>
        <v>78.304255118011</v>
      </c>
      <c r="N110" s="62">
        <f t="shared" si="38"/>
        <v>77.96294214628298</v>
      </c>
      <c r="O110" s="62">
        <f t="shared" si="38"/>
        <v>77.70500842395467</v>
      </c>
      <c r="P110" s="62">
        <f t="shared" si="38"/>
        <v>78.15338645418326</v>
      </c>
      <c r="Q110" s="62">
        <f t="shared" si="38"/>
        <v>77.98561518926934</v>
      </c>
      <c r="R110" s="62">
        <f t="shared" si="38"/>
        <v>78.01658083155382</v>
      </c>
      <c r="S110" s="62">
        <f t="shared" si="38"/>
        <v>78.30295512106645</v>
      </c>
      <c r="T110" s="62">
        <f t="shared" si="38"/>
        <v>77.94098713258961</v>
      </c>
      <c r="U110" s="62">
        <f t="shared" si="38"/>
        <v>78.28138566269456</v>
      </c>
      <c r="V110" s="62">
        <f t="shared" si="38"/>
        <v>78.20341074340105</v>
      </c>
      <c r="W110" s="62">
        <f t="shared" si="38"/>
        <v>77.73290198993979</v>
      </c>
      <c r="X110" s="62">
        <f t="shared" si="38"/>
        <v>78.34546330577675</v>
      </c>
      <c r="Y110" s="62">
        <f t="shared" si="38"/>
        <v>78.3857717900271</v>
      </c>
      <c r="Z110" s="62">
        <f t="shared" si="38"/>
        <v>78.05697116092733</v>
      </c>
      <c r="AA110" s="46" t="s">
        <v>2008</v>
      </c>
    </row>
    <row r="111" spans="2:27" ht="56.25">
      <c r="B111" s="11" t="s">
        <v>2</v>
      </c>
      <c r="C111" s="10" t="s">
        <v>69</v>
      </c>
      <c r="D111" s="53"/>
      <c r="E111" s="39">
        <v>129</v>
      </c>
      <c r="F111" s="40">
        <f>100+(F115-100)*F109%+(F118-100)*F110%</f>
        <v>113.45480874632204</v>
      </c>
      <c r="G111" s="55"/>
      <c r="H111" s="40">
        <f aca="true" t="shared" si="39" ref="H111:Z111">100+(H115-100)*H109%+(H118-100)*H110%</f>
        <v>102.08542521257776</v>
      </c>
      <c r="I111" s="40">
        <f t="shared" si="39"/>
        <v>99.9759971073826</v>
      </c>
      <c r="J111" s="40">
        <f t="shared" si="39"/>
        <v>101.27812107039644</v>
      </c>
      <c r="K111" s="40">
        <f t="shared" si="39"/>
        <v>102.47377430098366</v>
      </c>
      <c r="L111" s="40">
        <f t="shared" si="39"/>
        <v>100.23241672843787</v>
      </c>
      <c r="M111" s="40">
        <f t="shared" si="39"/>
        <v>101.59152127559007</v>
      </c>
      <c r="N111" s="40">
        <f t="shared" si="39"/>
        <v>101.91185176858512</v>
      </c>
      <c r="O111" s="40">
        <f t="shared" si="39"/>
        <v>100.81147495788024</v>
      </c>
      <c r="P111" s="40">
        <f t="shared" si="39"/>
        <v>101.87139243027889</v>
      </c>
      <c r="Q111" s="40">
        <f t="shared" si="39"/>
        <v>102.30820138735024</v>
      </c>
      <c r="R111" s="40">
        <f t="shared" si="39"/>
        <v>101.4142155508102</v>
      </c>
      <c r="S111" s="40">
        <f t="shared" si="39"/>
        <v>102.16981773072641</v>
      </c>
      <c r="T111" s="40">
        <f t="shared" si="39"/>
        <v>102.65588197426518</v>
      </c>
      <c r="U111" s="40">
        <f t="shared" si="39"/>
        <v>102.0434372286746</v>
      </c>
      <c r="V111" s="40">
        <f t="shared" si="39"/>
        <v>102.5307795355396</v>
      </c>
      <c r="W111" s="40">
        <f t="shared" si="39"/>
        <v>102.88906839204024</v>
      </c>
      <c r="X111" s="40">
        <f t="shared" si="39"/>
        <v>102.34841824314043</v>
      </c>
      <c r="Y111" s="40">
        <f t="shared" si="39"/>
        <v>102.94062926148034</v>
      </c>
      <c r="Z111" s="40">
        <f t="shared" si="39"/>
        <v>103.28056971160927</v>
      </c>
      <c r="AA111" s="46" t="s">
        <v>1998</v>
      </c>
    </row>
    <row r="112" spans="2:27" ht="37.5">
      <c r="B112" s="11" t="s">
        <v>3</v>
      </c>
      <c r="C112" s="10" t="s">
        <v>126</v>
      </c>
      <c r="D112" s="53"/>
      <c r="E112" s="16">
        <v>130.9</v>
      </c>
      <c r="F112" s="22">
        <v>100.3</v>
      </c>
      <c r="G112" s="55"/>
      <c r="H112" s="22">
        <v>98.9</v>
      </c>
      <c r="I112" s="22">
        <v>97.5</v>
      </c>
      <c r="J112" s="22">
        <v>103.5</v>
      </c>
      <c r="K112" s="22">
        <v>107.8</v>
      </c>
      <c r="L112" s="22">
        <v>97.5</v>
      </c>
      <c r="M112" s="22">
        <v>103.1</v>
      </c>
      <c r="N112" s="22">
        <v>107.3</v>
      </c>
      <c r="O112" s="22">
        <v>96.6</v>
      </c>
      <c r="P112" s="22">
        <v>103.3</v>
      </c>
      <c r="Q112" s="22">
        <v>104.3</v>
      </c>
      <c r="R112" s="22">
        <v>96</v>
      </c>
      <c r="S112" s="22">
        <v>103.7</v>
      </c>
      <c r="T112" s="22">
        <v>109.7</v>
      </c>
      <c r="U112" s="22">
        <v>97.3</v>
      </c>
      <c r="V112" s="22">
        <v>104</v>
      </c>
      <c r="W112" s="22">
        <v>110.2</v>
      </c>
      <c r="X112" s="22">
        <v>97</v>
      </c>
      <c r="Y112" s="22">
        <v>104.2</v>
      </c>
      <c r="Z112" s="22">
        <v>109.8</v>
      </c>
      <c r="AA112" s="46" t="s">
        <v>1998</v>
      </c>
    </row>
    <row r="113" spans="2:27" ht="37.5">
      <c r="B113" s="11" t="s">
        <v>4</v>
      </c>
      <c r="C113" s="10"/>
      <c r="D113" s="53"/>
      <c r="E113" s="16"/>
      <c r="F113" s="22"/>
      <c r="G113" s="55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46" t="s">
        <v>1998</v>
      </c>
    </row>
    <row r="114" spans="2:27" ht="18.75">
      <c r="B114" s="11" t="s">
        <v>5</v>
      </c>
      <c r="C114" s="10" t="s">
        <v>6</v>
      </c>
      <c r="D114" s="53"/>
      <c r="E114" s="16">
        <v>4544.1</v>
      </c>
      <c r="F114" s="22">
        <f>ROUND(E114*F115*F116/10000,1)</f>
        <v>4333</v>
      </c>
      <c r="G114" s="55"/>
      <c r="H114" s="22">
        <f>ROUND(F114*H115*H116/10000,1)</f>
        <v>4000</v>
      </c>
      <c r="I114" s="22">
        <f>ROUND(H114*I115*I116/10000,1)</f>
        <v>3841</v>
      </c>
      <c r="J114" s="22">
        <f>ROUND(H114*J115*J116/10000,1)</f>
        <v>3967</v>
      </c>
      <c r="K114" s="22">
        <f aca="true" t="shared" si="40" ref="K114:Z114">ROUND(H114*K115*K116/10000,1)</f>
        <v>4381.2</v>
      </c>
      <c r="L114" s="22">
        <f t="shared" si="40"/>
        <v>3730.2</v>
      </c>
      <c r="M114" s="22">
        <f t="shared" si="40"/>
        <v>4131</v>
      </c>
      <c r="N114" s="22">
        <f t="shared" si="40"/>
        <v>4705</v>
      </c>
      <c r="O114" s="22">
        <f t="shared" si="40"/>
        <v>3639.1</v>
      </c>
      <c r="P114" s="22">
        <f t="shared" si="40"/>
        <v>4386.8</v>
      </c>
      <c r="Q114" s="22">
        <f t="shared" si="40"/>
        <v>5166.6</v>
      </c>
      <c r="R114" s="22">
        <f t="shared" si="40"/>
        <v>3500.2</v>
      </c>
      <c r="S114" s="22">
        <f t="shared" si="40"/>
        <v>4617.5</v>
      </c>
      <c r="T114" s="22">
        <f t="shared" si="40"/>
        <v>5825.3</v>
      </c>
      <c r="U114" s="22">
        <f t="shared" si="40"/>
        <v>3452</v>
      </c>
      <c r="V114" s="22">
        <f t="shared" si="40"/>
        <v>4946.3</v>
      </c>
      <c r="W114" s="22">
        <f t="shared" si="40"/>
        <v>6649</v>
      </c>
      <c r="X114" s="22">
        <f t="shared" si="40"/>
        <v>3415.7</v>
      </c>
      <c r="Y114" s="22">
        <f t="shared" si="40"/>
        <v>5262.2</v>
      </c>
      <c r="Z114" s="22">
        <f t="shared" si="40"/>
        <v>7449</v>
      </c>
      <c r="AA114" s="46" t="s">
        <v>1998</v>
      </c>
    </row>
    <row r="115" spans="2:27" ht="56.25">
      <c r="B115" s="11" t="s">
        <v>7</v>
      </c>
      <c r="C115" s="10" t="s">
        <v>69</v>
      </c>
      <c r="D115" s="53"/>
      <c r="E115" s="39">
        <v>175.9</v>
      </c>
      <c r="F115" s="40">
        <v>97.4</v>
      </c>
      <c r="G115" s="55"/>
      <c r="H115" s="40">
        <v>89.453</v>
      </c>
      <c r="I115" s="40">
        <v>99.2</v>
      </c>
      <c r="J115" s="40">
        <v>101.2</v>
      </c>
      <c r="K115" s="40">
        <v>101.7</v>
      </c>
      <c r="L115" s="40">
        <v>99.3</v>
      </c>
      <c r="M115" s="40">
        <v>101.2</v>
      </c>
      <c r="N115" s="40">
        <v>101.6</v>
      </c>
      <c r="O115" s="40">
        <v>101.2</v>
      </c>
      <c r="P115" s="40">
        <v>103.2</v>
      </c>
      <c r="Q115" s="40">
        <v>103.4</v>
      </c>
      <c r="R115" s="40">
        <v>100.4</v>
      </c>
      <c r="S115" s="40">
        <v>101.7</v>
      </c>
      <c r="T115" s="40">
        <v>102.5</v>
      </c>
      <c r="U115" s="40">
        <v>102.2</v>
      </c>
      <c r="V115" s="40">
        <v>103</v>
      </c>
      <c r="W115" s="40">
        <v>103.2</v>
      </c>
      <c r="X115" s="40">
        <v>101.8</v>
      </c>
      <c r="Y115" s="40">
        <v>102</v>
      </c>
      <c r="Z115" s="40">
        <v>102.5</v>
      </c>
      <c r="AA115" s="46" t="s">
        <v>1998</v>
      </c>
    </row>
    <row r="116" spans="2:27" ht="37.5">
      <c r="B116" s="11" t="s">
        <v>8</v>
      </c>
      <c r="C116" s="10" t="s">
        <v>126</v>
      </c>
      <c r="D116" s="53"/>
      <c r="E116" s="16">
        <v>147.7</v>
      </c>
      <c r="F116" s="22">
        <v>97.9</v>
      </c>
      <c r="G116" s="55"/>
      <c r="H116" s="22">
        <v>103.2</v>
      </c>
      <c r="I116" s="22">
        <v>96.8</v>
      </c>
      <c r="J116" s="22">
        <v>98</v>
      </c>
      <c r="K116" s="22">
        <v>107.7</v>
      </c>
      <c r="L116" s="22">
        <v>97.8</v>
      </c>
      <c r="M116" s="22">
        <v>102.9</v>
      </c>
      <c r="N116" s="22">
        <v>105.7</v>
      </c>
      <c r="O116" s="22">
        <v>96.4</v>
      </c>
      <c r="P116" s="22">
        <v>102.9</v>
      </c>
      <c r="Q116" s="22">
        <v>106.2</v>
      </c>
      <c r="R116" s="22">
        <v>95.8</v>
      </c>
      <c r="S116" s="22">
        <v>103.5</v>
      </c>
      <c r="T116" s="22">
        <v>110</v>
      </c>
      <c r="U116" s="22">
        <v>96.5</v>
      </c>
      <c r="V116" s="22">
        <v>104</v>
      </c>
      <c r="W116" s="22">
        <v>110.6</v>
      </c>
      <c r="X116" s="22">
        <v>97.2</v>
      </c>
      <c r="Y116" s="22">
        <v>104.3</v>
      </c>
      <c r="Z116" s="22">
        <v>109.3</v>
      </c>
      <c r="AA116" s="46" t="s">
        <v>1998</v>
      </c>
    </row>
    <row r="117" spans="2:27" ht="18.75">
      <c r="B117" s="11" t="s">
        <v>9</v>
      </c>
      <c r="C117" s="10" t="s">
        <v>6</v>
      </c>
      <c r="D117" s="53"/>
      <c r="E117" s="16">
        <v>10602.9</v>
      </c>
      <c r="F117" s="22">
        <f>ROUND(E117*F118*F119/10000,1)</f>
        <v>13000</v>
      </c>
      <c r="G117" s="55"/>
      <c r="H117" s="22">
        <f>ROUND(F117*H118*H119/10000,1)</f>
        <v>13523</v>
      </c>
      <c r="I117" s="22">
        <f>ROUND(H117*I118*I119/10000,1)</f>
        <v>13306.1</v>
      </c>
      <c r="J117" s="22">
        <f>ROUND(H117*J118*J119/10000,1)</f>
        <v>14164.6</v>
      </c>
      <c r="K117" s="22">
        <f aca="true" t="shared" si="41" ref="K117:W117">ROUND(H117*K118*K119/10000,1)</f>
        <v>14985.3</v>
      </c>
      <c r="L117" s="22">
        <f t="shared" si="41"/>
        <v>12998.2</v>
      </c>
      <c r="M117" s="22">
        <f t="shared" si="41"/>
        <v>14909.6</v>
      </c>
      <c r="N117" s="22">
        <f t="shared" si="41"/>
        <v>16645.4</v>
      </c>
      <c r="O117" s="22">
        <f t="shared" si="41"/>
        <v>12683.4</v>
      </c>
      <c r="P117" s="22">
        <f t="shared" si="41"/>
        <v>15693.2</v>
      </c>
      <c r="Q117" s="22">
        <f t="shared" si="41"/>
        <v>18302.6</v>
      </c>
      <c r="R117" s="22">
        <f t="shared" si="41"/>
        <v>12421.8</v>
      </c>
      <c r="S117" s="22">
        <f t="shared" si="41"/>
        <v>16664.2</v>
      </c>
      <c r="T117" s="22">
        <f t="shared" si="41"/>
        <v>20582.5</v>
      </c>
      <c r="U117" s="22">
        <f t="shared" si="41"/>
        <v>12442.2</v>
      </c>
      <c r="V117" s="22">
        <f t="shared" si="41"/>
        <v>17746.7</v>
      </c>
      <c r="W117" s="22">
        <f t="shared" si="41"/>
        <v>23211.2</v>
      </c>
      <c r="X117" s="22">
        <f>ROUND(U117*X118*X119/10000,1)</f>
        <v>12357.9</v>
      </c>
      <c r="Y117" s="22">
        <f>ROUND(V117*Y118*Y119/10000,1)</f>
        <v>19083.8</v>
      </c>
      <c r="Z117" s="22">
        <f>ROUND(W117*Z118*Z119/10000,1)</f>
        <v>26498</v>
      </c>
      <c r="AA117" s="46" t="s">
        <v>1998</v>
      </c>
    </row>
    <row r="118" spans="2:27" ht="56.25">
      <c r="B118" s="11" t="s">
        <v>10</v>
      </c>
      <c r="C118" s="10" t="s">
        <v>69</v>
      </c>
      <c r="D118" s="53"/>
      <c r="E118" s="39">
        <v>115.7</v>
      </c>
      <c r="F118" s="40">
        <v>118.806</v>
      </c>
      <c r="G118" s="301"/>
      <c r="H118" s="40">
        <v>105.822</v>
      </c>
      <c r="I118" s="40">
        <v>100.2</v>
      </c>
      <c r="J118" s="40">
        <v>101.3</v>
      </c>
      <c r="K118" s="40">
        <v>102.7</v>
      </c>
      <c r="L118" s="40">
        <v>100.5</v>
      </c>
      <c r="M118" s="40">
        <v>101.7</v>
      </c>
      <c r="N118" s="40">
        <v>102</v>
      </c>
      <c r="O118" s="40">
        <v>100.7</v>
      </c>
      <c r="P118" s="40">
        <v>101.5</v>
      </c>
      <c r="Q118" s="40">
        <v>102</v>
      </c>
      <c r="R118" s="40">
        <v>101.7</v>
      </c>
      <c r="S118" s="40">
        <v>102.3</v>
      </c>
      <c r="T118" s="40">
        <v>102.7</v>
      </c>
      <c r="U118" s="40">
        <v>102</v>
      </c>
      <c r="V118" s="40">
        <v>102.4</v>
      </c>
      <c r="W118" s="40">
        <v>102.8</v>
      </c>
      <c r="X118" s="40">
        <v>102.5</v>
      </c>
      <c r="Y118" s="40">
        <v>103.2</v>
      </c>
      <c r="Z118" s="40">
        <v>103.5</v>
      </c>
      <c r="AA118" s="46" t="s">
        <v>1998</v>
      </c>
    </row>
    <row r="119" spans="2:27" ht="37.5">
      <c r="B119" s="11" t="s">
        <v>11</v>
      </c>
      <c r="C119" s="10" t="s">
        <v>126</v>
      </c>
      <c r="D119" s="53"/>
      <c r="E119" s="16">
        <v>101.1</v>
      </c>
      <c r="F119" s="22">
        <v>103.2</v>
      </c>
      <c r="G119" s="55"/>
      <c r="H119" s="22">
        <v>98.3</v>
      </c>
      <c r="I119" s="22">
        <v>98.2</v>
      </c>
      <c r="J119" s="22">
        <v>103.4</v>
      </c>
      <c r="K119" s="22">
        <v>107.9</v>
      </c>
      <c r="L119" s="22">
        <v>97.2</v>
      </c>
      <c r="M119" s="22">
        <v>103.5</v>
      </c>
      <c r="N119" s="22">
        <v>108.9</v>
      </c>
      <c r="O119" s="22">
        <v>96.9</v>
      </c>
      <c r="P119" s="22">
        <v>103.7</v>
      </c>
      <c r="Q119" s="22">
        <v>107.8</v>
      </c>
      <c r="R119" s="22">
        <v>96.3</v>
      </c>
      <c r="S119" s="22">
        <v>103.8</v>
      </c>
      <c r="T119" s="22">
        <v>109.5</v>
      </c>
      <c r="U119" s="22">
        <v>98.2</v>
      </c>
      <c r="V119" s="22">
        <v>104</v>
      </c>
      <c r="W119" s="22">
        <v>109.7</v>
      </c>
      <c r="X119" s="22">
        <v>96.9</v>
      </c>
      <c r="Y119" s="22">
        <v>104.2</v>
      </c>
      <c r="Z119" s="22">
        <v>110.3</v>
      </c>
      <c r="AA119" s="46" t="s">
        <v>1998</v>
      </c>
    </row>
    <row r="120" spans="2:27" ht="18.75">
      <c r="B120" s="9" t="s">
        <v>1968</v>
      </c>
      <c r="C120" s="19"/>
      <c r="D120" s="65"/>
      <c r="E120" s="20"/>
      <c r="F120" s="21"/>
      <c r="G120" s="55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46" t="s">
        <v>1997</v>
      </c>
    </row>
    <row r="121" spans="2:27" ht="56.25">
      <c r="B121" s="11" t="s">
        <v>12</v>
      </c>
      <c r="C121" s="10" t="s">
        <v>13</v>
      </c>
      <c r="D121" s="53"/>
      <c r="E121" s="39">
        <v>717.5</v>
      </c>
      <c r="F121" s="40">
        <v>700.1</v>
      </c>
      <c r="G121" s="55">
        <v>710.7</v>
      </c>
      <c r="H121" s="40">
        <v>711</v>
      </c>
      <c r="I121" s="40">
        <v>712</v>
      </c>
      <c r="J121" s="40">
        <v>712</v>
      </c>
      <c r="K121" s="40">
        <v>712</v>
      </c>
      <c r="L121" s="40">
        <v>715</v>
      </c>
      <c r="M121" s="40">
        <v>715</v>
      </c>
      <c r="N121" s="40">
        <v>715</v>
      </c>
      <c r="O121" s="40">
        <v>719</v>
      </c>
      <c r="P121" s="40">
        <v>719</v>
      </c>
      <c r="Q121" s="40">
        <v>719</v>
      </c>
      <c r="R121" s="40">
        <v>721</v>
      </c>
      <c r="S121" s="40">
        <v>721</v>
      </c>
      <c r="T121" s="40">
        <v>721</v>
      </c>
      <c r="U121" s="40">
        <v>725</v>
      </c>
      <c r="V121" s="40">
        <v>725</v>
      </c>
      <c r="W121" s="40">
        <v>725</v>
      </c>
      <c r="X121" s="40">
        <v>730</v>
      </c>
      <c r="Y121" s="40">
        <v>730</v>
      </c>
      <c r="Z121" s="40">
        <v>730</v>
      </c>
      <c r="AA121" s="46" t="s">
        <v>1997</v>
      </c>
    </row>
    <row r="122" spans="2:27" ht="18.75">
      <c r="B122" s="11" t="s">
        <v>14</v>
      </c>
      <c r="C122" s="10" t="s">
        <v>13</v>
      </c>
      <c r="D122" s="53"/>
      <c r="E122" s="39">
        <v>0</v>
      </c>
      <c r="F122" s="40">
        <v>0</v>
      </c>
      <c r="G122" s="55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6" t="s">
        <v>1997</v>
      </c>
    </row>
    <row r="123" spans="2:28" s="33" customFormat="1" ht="54" hidden="1">
      <c r="B123" s="23" t="s">
        <v>15</v>
      </c>
      <c r="C123" s="24" t="s">
        <v>16</v>
      </c>
      <c r="D123" s="67"/>
      <c r="E123" s="60"/>
      <c r="F123" s="59"/>
      <c r="G123" s="55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46" t="s">
        <v>1997</v>
      </c>
      <c r="AB123" s="29" t="s">
        <v>2133</v>
      </c>
    </row>
    <row r="124" spans="2:27" ht="56.25">
      <c r="B124" s="11" t="s">
        <v>17</v>
      </c>
      <c r="C124" s="31" t="s">
        <v>16</v>
      </c>
      <c r="D124" s="66"/>
      <c r="E124" s="296">
        <v>714.712620778962</v>
      </c>
      <c r="F124" s="40">
        <v>697.3802171531029</v>
      </c>
      <c r="G124" s="55">
        <v>707.9390377527642</v>
      </c>
      <c r="H124" s="40">
        <v>708.2378722980377</v>
      </c>
      <c r="I124" s="40">
        <v>709.233987448949</v>
      </c>
      <c r="J124" s="40">
        <v>709.233987448949</v>
      </c>
      <c r="K124" s="40">
        <v>709.233987448949</v>
      </c>
      <c r="L124" s="40">
        <v>712.2223329016834</v>
      </c>
      <c r="M124" s="40">
        <v>712.2223329016834</v>
      </c>
      <c r="N124" s="40">
        <v>712.2223329016834</v>
      </c>
      <c r="O124" s="40">
        <v>716.2067935053292</v>
      </c>
      <c r="P124" s="40">
        <v>716.2067935053292</v>
      </c>
      <c r="Q124" s="40">
        <v>716.2067935053292</v>
      </c>
      <c r="R124" s="40">
        <v>718.1990238071521</v>
      </c>
      <c r="S124" s="40">
        <v>718.1990238071521</v>
      </c>
      <c r="T124" s="40">
        <v>718.1990238071521</v>
      </c>
      <c r="U124" s="40">
        <v>722.1834844107979</v>
      </c>
      <c r="V124" s="40">
        <v>722.1834844107979</v>
      </c>
      <c r="W124" s="40">
        <v>722.1834844107979</v>
      </c>
      <c r="X124" s="40">
        <v>727.1640601653551</v>
      </c>
      <c r="Y124" s="40">
        <v>727.1640601653551</v>
      </c>
      <c r="Z124" s="40">
        <v>727.1640601653551</v>
      </c>
      <c r="AA124" s="46" t="s">
        <v>1997</v>
      </c>
    </row>
    <row r="125" spans="2:27" ht="56.25">
      <c r="B125" s="11" t="s">
        <v>18</v>
      </c>
      <c r="C125" s="10" t="s">
        <v>19</v>
      </c>
      <c r="D125" s="53"/>
      <c r="E125" s="39">
        <v>59.55833333333333</v>
      </c>
      <c r="F125" s="40">
        <v>59.37032729689317</v>
      </c>
      <c r="G125" s="55">
        <v>58.30953740719588</v>
      </c>
      <c r="H125" s="40">
        <v>59.55833333333333</v>
      </c>
      <c r="I125" s="40">
        <v>58.07264158608922</v>
      </c>
      <c r="J125" s="40">
        <v>58.07264158608922</v>
      </c>
      <c r="K125" s="40">
        <v>58.07264158608922</v>
      </c>
      <c r="L125" s="40">
        <v>57.837662863154485</v>
      </c>
      <c r="M125" s="40">
        <v>57.837662863154485</v>
      </c>
      <c r="N125" s="40">
        <v>57.837662863154485</v>
      </c>
      <c r="O125" s="40">
        <v>57.60457806077214</v>
      </c>
      <c r="P125" s="40">
        <v>57.60457806077214</v>
      </c>
      <c r="Q125" s="40">
        <v>57.60457806077214</v>
      </c>
      <c r="R125" s="40">
        <v>57.373364373444645</v>
      </c>
      <c r="S125" s="40">
        <v>57.373364373444645</v>
      </c>
      <c r="T125" s="40">
        <v>57.373364373444645</v>
      </c>
      <c r="U125" s="40">
        <v>57.143999360358194</v>
      </c>
      <c r="V125" s="40">
        <v>57.143999360358194</v>
      </c>
      <c r="W125" s="40">
        <v>57.143999360358194</v>
      </c>
      <c r="X125" s="40">
        <v>56.916460938122164</v>
      </c>
      <c r="Y125" s="40">
        <v>59.55833333333333</v>
      </c>
      <c r="Z125" s="40">
        <v>59.55833333333333</v>
      </c>
      <c r="AA125" s="46" t="s">
        <v>1997</v>
      </c>
    </row>
    <row r="126" spans="2:27" ht="37.5">
      <c r="B126" s="9" t="s">
        <v>1969</v>
      </c>
      <c r="C126" s="10"/>
      <c r="D126" s="53"/>
      <c r="E126" s="20"/>
      <c r="F126" s="21"/>
      <c r="G126" s="55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46" t="s">
        <v>1998</v>
      </c>
    </row>
    <row r="127" spans="2:27" ht="18.75">
      <c r="B127" s="11" t="s">
        <v>21</v>
      </c>
      <c r="C127" s="10" t="s">
        <v>22</v>
      </c>
      <c r="D127" s="53"/>
      <c r="E127" s="16">
        <v>46.5</v>
      </c>
      <c r="F127" s="22">
        <v>50.4</v>
      </c>
      <c r="G127" s="55"/>
      <c r="H127" s="22">
        <v>40.5</v>
      </c>
      <c r="I127" s="22">
        <v>43.5</v>
      </c>
      <c r="J127" s="22">
        <v>47</v>
      </c>
      <c r="K127" s="22">
        <v>47</v>
      </c>
      <c r="L127" s="22">
        <v>47.5</v>
      </c>
      <c r="M127" s="22">
        <v>48</v>
      </c>
      <c r="N127" s="22">
        <v>48.5</v>
      </c>
      <c r="O127" s="22">
        <v>47</v>
      </c>
      <c r="P127" s="22">
        <v>48.5</v>
      </c>
      <c r="Q127" s="22">
        <v>49</v>
      </c>
      <c r="R127" s="22">
        <v>47</v>
      </c>
      <c r="S127" s="22">
        <v>49</v>
      </c>
      <c r="T127" s="22">
        <v>49.5</v>
      </c>
      <c r="U127" s="22">
        <v>48</v>
      </c>
      <c r="V127" s="22">
        <v>49.5</v>
      </c>
      <c r="W127" s="22">
        <v>50</v>
      </c>
      <c r="X127" s="22">
        <v>48</v>
      </c>
      <c r="Y127" s="22">
        <v>50</v>
      </c>
      <c r="Z127" s="22">
        <v>50.5</v>
      </c>
      <c r="AA127" s="46" t="s">
        <v>1998</v>
      </c>
    </row>
    <row r="128" spans="2:27" ht="18.75">
      <c r="B128" s="11" t="s">
        <v>23</v>
      </c>
      <c r="C128" s="10" t="s">
        <v>22</v>
      </c>
      <c r="D128" s="53"/>
      <c r="E128" s="16">
        <v>0.4</v>
      </c>
      <c r="F128" s="22">
        <v>2.5</v>
      </c>
      <c r="G128" s="55"/>
      <c r="H128" s="22">
        <v>3.8</v>
      </c>
      <c r="I128" s="22">
        <v>3.8</v>
      </c>
      <c r="J128" s="22">
        <v>4</v>
      </c>
      <c r="K128" s="22">
        <v>5</v>
      </c>
      <c r="L128" s="22">
        <v>4</v>
      </c>
      <c r="M128" s="22">
        <v>4.5</v>
      </c>
      <c r="N128" s="22">
        <v>5</v>
      </c>
      <c r="O128" s="22">
        <v>4.5</v>
      </c>
      <c r="P128" s="22">
        <v>5</v>
      </c>
      <c r="Q128" s="22">
        <v>5.5</v>
      </c>
      <c r="R128" s="22">
        <v>4.5</v>
      </c>
      <c r="S128" s="22">
        <v>5.5</v>
      </c>
      <c r="T128" s="22">
        <v>6</v>
      </c>
      <c r="U128" s="22">
        <v>4.5</v>
      </c>
      <c r="V128" s="22">
        <v>6</v>
      </c>
      <c r="W128" s="22">
        <v>6</v>
      </c>
      <c r="X128" s="22">
        <v>4.5</v>
      </c>
      <c r="Y128" s="22">
        <v>6</v>
      </c>
      <c r="Z128" s="22">
        <v>6</v>
      </c>
      <c r="AA128" s="46" t="s">
        <v>1998</v>
      </c>
    </row>
    <row r="129" spans="2:27" ht="18.75">
      <c r="B129" s="11" t="s">
        <v>24</v>
      </c>
      <c r="C129" s="10" t="s">
        <v>22</v>
      </c>
      <c r="D129" s="53"/>
      <c r="E129" s="16">
        <v>84.5</v>
      </c>
      <c r="F129" s="22">
        <v>82.7</v>
      </c>
      <c r="G129" s="55"/>
      <c r="H129" s="22">
        <v>54</v>
      </c>
      <c r="I129" s="22">
        <v>50</v>
      </c>
      <c r="J129" s="22">
        <v>54</v>
      </c>
      <c r="K129" s="22">
        <v>57</v>
      </c>
      <c r="L129" s="22">
        <v>50</v>
      </c>
      <c r="M129" s="22">
        <v>54</v>
      </c>
      <c r="N129" s="22">
        <v>57</v>
      </c>
      <c r="O129" s="22">
        <v>50</v>
      </c>
      <c r="P129" s="22">
        <v>54</v>
      </c>
      <c r="Q129" s="22">
        <v>57</v>
      </c>
      <c r="R129" s="22">
        <v>50</v>
      </c>
      <c r="S129" s="22">
        <v>54</v>
      </c>
      <c r="T129" s="22">
        <v>57</v>
      </c>
      <c r="U129" s="22">
        <v>50</v>
      </c>
      <c r="V129" s="22">
        <v>54</v>
      </c>
      <c r="W129" s="22">
        <v>57</v>
      </c>
      <c r="X129" s="22">
        <v>50</v>
      </c>
      <c r="Y129" s="22">
        <v>54</v>
      </c>
      <c r="Z129" s="22">
        <v>57</v>
      </c>
      <c r="AA129" s="46" t="s">
        <v>1998</v>
      </c>
    </row>
    <row r="130" spans="2:27" ht="18.75">
      <c r="B130" s="11" t="s">
        <v>25</v>
      </c>
      <c r="C130" s="10" t="s">
        <v>22</v>
      </c>
      <c r="D130" s="53"/>
      <c r="E130" s="16">
        <v>32.6</v>
      </c>
      <c r="F130" s="22">
        <v>31.3</v>
      </c>
      <c r="G130" s="55"/>
      <c r="H130" s="22">
        <v>21.3</v>
      </c>
      <c r="I130" s="22">
        <v>20</v>
      </c>
      <c r="J130" s="22">
        <v>21</v>
      </c>
      <c r="K130" s="22">
        <v>23</v>
      </c>
      <c r="L130" s="22">
        <v>20</v>
      </c>
      <c r="M130" s="22">
        <v>21</v>
      </c>
      <c r="N130" s="22">
        <v>23</v>
      </c>
      <c r="O130" s="22">
        <v>20</v>
      </c>
      <c r="P130" s="22">
        <v>21</v>
      </c>
      <c r="Q130" s="22">
        <v>23</v>
      </c>
      <c r="R130" s="22">
        <v>20</v>
      </c>
      <c r="S130" s="22">
        <v>21</v>
      </c>
      <c r="T130" s="22">
        <v>23</v>
      </c>
      <c r="U130" s="22">
        <v>20</v>
      </c>
      <c r="V130" s="22">
        <v>21</v>
      </c>
      <c r="W130" s="22">
        <v>23</v>
      </c>
      <c r="X130" s="22">
        <v>20</v>
      </c>
      <c r="Y130" s="22">
        <v>21</v>
      </c>
      <c r="Z130" s="22">
        <v>23</v>
      </c>
      <c r="AA130" s="46" t="s">
        <v>1998</v>
      </c>
    </row>
    <row r="131" spans="2:27" ht="18.75">
      <c r="B131" s="11" t="s">
        <v>26</v>
      </c>
      <c r="C131" s="10" t="s">
        <v>22</v>
      </c>
      <c r="D131" s="53"/>
      <c r="E131" s="16">
        <v>93.1</v>
      </c>
      <c r="F131" s="22">
        <v>106.2</v>
      </c>
      <c r="G131" s="55"/>
      <c r="H131" s="22">
        <v>117.2</v>
      </c>
      <c r="I131" s="22">
        <v>117</v>
      </c>
      <c r="J131" s="22">
        <v>117.2</v>
      </c>
      <c r="K131" s="22">
        <v>120</v>
      </c>
      <c r="L131" s="22">
        <v>117</v>
      </c>
      <c r="M131" s="22">
        <v>117.2</v>
      </c>
      <c r="N131" s="22">
        <v>120</v>
      </c>
      <c r="O131" s="22">
        <v>117</v>
      </c>
      <c r="P131" s="22">
        <v>117.2</v>
      </c>
      <c r="Q131" s="22">
        <v>120</v>
      </c>
      <c r="R131" s="22">
        <v>117</v>
      </c>
      <c r="S131" s="22">
        <v>117.2</v>
      </c>
      <c r="T131" s="22">
        <v>120</v>
      </c>
      <c r="U131" s="22">
        <v>117</v>
      </c>
      <c r="V131" s="22">
        <v>117.2</v>
      </c>
      <c r="W131" s="22">
        <v>120</v>
      </c>
      <c r="X131" s="22">
        <v>117</v>
      </c>
      <c r="Y131" s="22">
        <v>117.2</v>
      </c>
      <c r="Z131" s="22">
        <v>120</v>
      </c>
      <c r="AA131" s="46" t="s">
        <v>1998</v>
      </c>
    </row>
    <row r="132" spans="2:27" ht="18.75">
      <c r="B132" s="11" t="s">
        <v>27</v>
      </c>
      <c r="C132" s="10" t="s">
        <v>22</v>
      </c>
      <c r="D132" s="53"/>
      <c r="E132" s="16">
        <v>34.8</v>
      </c>
      <c r="F132" s="22">
        <v>35.4</v>
      </c>
      <c r="G132" s="55"/>
      <c r="H132" s="22">
        <v>35.6</v>
      </c>
      <c r="I132" s="22">
        <v>30</v>
      </c>
      <c r="J132" s="22">
        <v>35.8</v>
      </c>
      <c r="K132" s="22">
        <v>36</v>
      </c>
      <c r="L132" s="22">
        <v>32</v>
      </c>
      <c r="M132" s="22">
        <v>36</v>
      </c>
      <c r="N132" s="22">
        <v>37</v>
      </c>
      <c r="O132" s="22">
        <v>34</v>
      </c>
      <c r="P132" s="22">
        <v>37</v>
      </c>
      <c r="Q132" s="22">
        <v>38</v>
      </c>
      <c r="R132" s="22">
        <v>34</v>
      </c>
      <c r="S132" s="22">
        <v>38</v>
      </c>
      <c r="T132" s="22">
        <v>38.5</v>
      </c>
      <c r="U132" s="22">
        <v>35</v>
      </c>
      <c r="V132" s="22">
        <v>38.5</v>
      </c>
      <c r="W132" s="22">
        <v>39</v>
      </c>
      <c r="X132" s="22">
        <v>35</v>
      </c>
      <c r="Y132" s="22">
        <v>39</v>
      </c>
      <c r="Z132" s="22">
        <v>39.5</v>
      </c>
      <c r="AA132" s="46" t="s">
        <v>1998</v>
      </c>
    </row>
    <row r="133" spans="2:27" ht="18.75">
      <c r="B133" s="11" t="s">
        <v>28</v>
      </c>
      <c r="C133" s="10" t="s">
        <v>29</v>
      </c>
      <c r="D133" s="53"/>
      <c r="E133" s="16">
        <v>107.7</v>
      </c>
      <c r="F133" s="22">
        <v>106.2</v>
      </c>
      <c r="G133" s="55"/>
      <c r="H133" s="22">
        <v>108</v>
      </c>
      <c r="I133" s="22">
        <v>108</v>
      </c>
      <c r="J133" s="22">
        <v>108</v>
      </c>
      <c r="K133" s="22">
        <v>108</v>
      </c>
      <c r="L133" s="22">
        <v>108</v>
      </c>
      <c r="M133" s="22">
        <v>108</v>
      </c>
      <c r="N133" s="22">
        <v>108</v>
      </c>
      <c r="O133" s="22">
        <v>108</v>
      </c>
      <c r="P133" s="22">
        <v>108</v>
      </c>
      <c r="Q133" s="22">
        <v>108</v>
      </c>
      <c r="R133" s="22">
        <v>108</v>
      </c>
      <c r="S133" s="22">
        <v>108</v>
      </c>
      <c r="T133" s="22">
        <v>108</v>
      </c>
      <c r="U133" s="22">
        <v>108</v>
      </c>
      <c r="V133" s="22">
        <v>108</v>
      </c>
      <c r="W133" s="22">
        <v>108</v>
      </c>
      <c r="X133" s="22">
        <v>108</v>
      </c>
      <c r="Y133" s="22">
        <v>108</v>
      </c>
      <c r="Z133" s="22">
        <v>108</v>
      </c>
      <c r="AA133" s="46" t="s">
        <v>1998</v>
      </c>
    </row>
    <row r="134" spans="2:28" ht="18" hidden="1">
      <c r="B134" s="18" t="s">
        <v>30</v>
      </c>
      <c r="C134" s="19" t="s">
        <v>31</v>
      </c>
      <c r="D134" s="65"/>
      <c r="E134" s="58"/>
      <c r="F134" s="59"/>
      <c r="G134" s="55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B134" t="s">
        <v>2007</v>
      </c>
    </row>
    <row r="135" spans="2:28" ht="18" hidden="1">
      <c r="B135" s="18" t="s">
        <v>33</v>
      </c>
      <c r="C135" s="19" t="s">
        <v>22</v>
      </c>
      <c r="D135" s="65"/>
      <c r="E135" s="58"/>
      <c r="F135" s="59"/>
      <c r="G135" s="55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B135" t="s">
        <v>2007</v>
      </c>
    </row>
    <row r="136" spans="2:28" ht="18" hidden="1">
      <c r="B136" s="18" t="s">
        <v>34</v>
      </c>
      <c r="C136" s="19" t="s">
        <v>35</v>
      </c>
      <c r="D136" s="65"/>
      <c r="E136" s="58"/>
      <c r="F136" s="59"/>
      <c r="G136" s="55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B136" t="s">
        <v>2007</v>
      </c>
    </row>
    <row r="137" spans="2:28" ht="18" hidden="1">
      <c r="B137" s="18" t="s">
        <v>36</v>
      </c>
      <c r="C137" s="19" t="s">
        <v>22</v>
      </c>
      <c r="D137" s="65"/>
      <c r="E137" s="58"/>
      <c r="F137" s="59"/>
      <c r="G137" s="55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B137" t="s">
        <v>2007</v>
      </c>
    </row>
    <row r="138" spans="2:28" ht="18" hidden="1">
      <c r="B138" s="18" t="s">
        <v>37</v>
      </c>
      <c r="C138" s="19" t="s">
        <v>22</v>
      </c>
      <c r="D138" s="65"/>
      <c r="E138" s="58"/>
      <c r="F138" s="59"/>
      <c r="G138" s="55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B138" t="s">
        <v>2007</v>
      </c>
    </row>
    <row r="139" spans="2:28" ht="18" hidden="1">
      <c r="B139" s="18" t="s">
        <v>38</v>
      </c>
      <c r="C139" s="19" t="s">
        <v>22</v>
      </c>
      <c r="D139" s="65"/>
      <c r="E139" s="58"/>
      <c r="F139" s="59"/>
      <c r="G139" s="55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B139" t="s">
        <v>2007</v>
      </c>
    </row>
    <row r="140" spans="2:28" ht="18" hidden="1">
      <c r="B140" s="18" t="s">
        <v>39</v>
      </c>
      <c r="C140" s="19" t="s">
        <v>22</v>
      </c>
      <c r="D140" s="65"/>
      <c r="E140" s="58"/>
      <c r="F140" s="59"/>
      <c r="G140" s="55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B140" t="s">
        <v>2007</v>
      </c>
    </row>
    <row r="141" spans="2:28" ht="18" hidden="1">
      <c r="B141" s="18" t="s">
        <v>40</v>
      </c>
      <c r="C141" s="19" t="s">
        <v>22</v>
      </c>
      <c r="D141" s="65"/>
      <c r="E141" s="58"/>
      <c r="F141" s="59"/>
      <c r="G141" s="55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B141" t="s">
        <v>2007</v>
      </c>
    </row>
    <row r="142" spans="2:28" ht="18" hidden="1">
      <c r="B142" s="18" t="s">
        <v>42</v>
      </c>
      <c r="C142" s="19" t="s">
        <v>41</v>
      </c>
      <c r="D142" s="65"/>
      <c r="E142" s="58"/>
      <c r="F142" s="59"/>
      <c r="G142" s="55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B142" t="s">
        <v>2007</v>
      </c>
    </row>
    <row r="143" spans="2:28" ht="18" hidden="1">
      <c r="B143" s="18" t="s">
        <v>43</v>
      </c>
      <c r="C143" s="19" t="s">
        <v>41</v>
      </c>
      <c r="D143" s="65"/>
      <c r="E143" s="58"/>
      <c r="F143" s="59"/>
      <c r="G143" s="55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B143" t="s">
        <v>2007</v>
      </c>
    </row>
    <row r="144" spans="2:28" ht="18" hidden="1">
      <c r="B144" s="18" t="s">
        <v>44</v>
      </c>
      <c r="C144" s="19" t="s">
        <v>41</v>
      </c>
      <c r="D144" s="65"/>
      <c r="E144" s="58"/>
      <c r="F144" s="59"/>
      <c r="G144" s="55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B144" t="s">
        <v>2007</v>
      </c>
    </row>
    <row r="145" spans="2:28" ht="36" hidden="1">
      <c r="B145" s="18" t="s">
        <v>45</v>
      </c>
      <c r="C145" s="19" t="s">
        <v>41</v>
      </c>
      <c r="D145" s="65"/>
      <c r="E145" s="58"/>
      <c r="F145" s="59"/>
      <c r="G145" s="55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B145" t="s">
        <v>2007</v>
      </c>
    </row>
    <row r="146" spans="2:28" ht="36" hidden="1">
      <c r="B146" s="18" t="s">
        <v>46</v>
      </c>
      <c r="C146" s="19" t="s">
        <v>41</v>
      </c>
      <c r="D146" s="65"/>
      <c r="E146" s="58"/>
      <c r="F146" s="59"/>
      <c r="G146" s="55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B146" t="s">
        <v>2007</v>
      </c>
    </row>
    <row r="147" spans="2:28" ht="18" hidden="1">
      <c r="B147" s="18" t="s">
        <v>47</v>
      </c>
      <c r="C147" s="19" t="s">
        <v>29</v>
      </c>
      <c r="D147" s="65"/>
      <c r="E147" s="58"/>
      <c r="F147" s="59"/>
      <c r="G147" s="55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B147" t="s">
        <v>2007</v>
      </c>
    </row>
    <row r="148" spans="2:28" ht="18" hidden="1">
      <c r="B148" s="18" t="s">
        <v>48</v>
      </c>
      <c r="C148" s="19" t="s">
        <v>49</v>
      </c>
      <c r="D148" s="65"/>
      <c r="E148" s="58"/>
      <c r="F148" s="59"/>
      <c r="G148" s="55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B148" t="s">
        <v>2007</v>
      </c>
    </row>
    <row r="149" spans="2:28" ht="60.75" customHeight="1" hidden="1">
      <c r="B149" s="18" t="s">
        <v>50</v>
      </c>
      <c r="C149" s="19" t="s">
        <v>31</v>
      </c>
      <c r="D149" s="65"/>
      <c r="E149" s="58"/>
      <c r="F149" s="59"/>
      <c r="G149" s="55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B149" t="s">
        <v>2007</v>
      </c>
    </row>
    <row r="150" spans="2:28" ht="18" hidden="1">
      <c r="B150" s="18" t="s">
        <v>51</v>
      </c>
      <c r="C150" s="19" t="s">
        <v>32</v>
      </c>
      <c r="D150" s="65"/>
      <c r="E150" s="58"/>
      <c r="F150" s="59"/>
      <c r="G150" s="55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B150" t="s">
        <v>2007</v>
      </c>
    </row>
    <row r="151" spans="2:28" ht="18" hidden="1">
      <c r="B151" s="18" t="s">
        <v>52</v>
      </c>
      <c r="C151" s="19" t="s">
        <v>32</v>
      </c>
      <c r="D151" s="65"/>
      <c r="E151" s="58"/>
      <c r="F151" s="59"/>
      <c r="G151" s="55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B151" t="s">
        <v>2007</v>
      </c>
    </row>
    <row r="152" spans="2:28" ht="18" hidden="1">
      <c r="B152" s="18" t="s">
        <v>53</v>
      </c>
      <c r="C152" s="19" t="s">
        <v>22</v>
      </c>
      <c r="D152" s="65"/>
      <c r="E152" s="58"/>
      <c r="F152" s="59"/>
      <c r="G152" s="55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B152" t="s">
        <v>2007</v>
      </c>
    </row>
    <row r="153" spans="2:28" ht="18" hidden="1">
      <c r="B153" s="18" t="s">
        <v>54</v>
      </c>
      <c r="C153" s="19" t="s">
        <v>32</v>
      </c>
      <c r="D153" s="65"/>
      <c r="E153" s="58"/>
      <c r="F153" s="59"/>
      <c r="G153" s="55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B153" t="s">
        <v>2007</v>
      </c>
    </row>
    <row r="154" spans="1:28" ht="60.75" customHeight="1" hidden="1">
      <c r="A154" s="8"/>
      <c r="B154" s="18" t="s">
        <v>1996</v>
      </c>
      <c r="C154" s="19" t="s">
        <v>32</v>
      </c>
      <c r="D154" s="65"/>
      <c r="E154" s="58"/>
      <c r="F154" s="59"/>
      <c r="G154" s="55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7"/>
      <c r="AB154" t="s">
        <v>2007</v>
      </c>
    </row>
    <row r="155" spans="2:28" ht="18" hidden="1">
      <c r="B155" s="18" t="s">
        <v>55</v>
      </c>
      <c r="C155" s="19" t="s">
        <v>56</v>
      </c>
      <c r="D155" s="65"/>
      <c r="E155" s="58"/>
      <c r="F155" s="59"/>
      <c r="G155" s="55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B155" t="s">
        <v>2007</v>
      </c>
    </row>
    <row r="156" spans="2:28" ht="36" hidden="1">
      <c r="B156" s="23" t="s">
        <v>57</v>
      </c>
      <c r="C156" s="19" t="s">
        <v>22</v>
      </c>
      <c r="D156" s="65"/>
      <c r="E156" s="58"/>
      <c r="F156" s="59"/>
      <c r="G156" s="55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B156" t="s">
        <v>2007</v>
      </c>
    </row>
    <row r="157" spans="2:28" ht="36" hidden="1">
      <c r="B157" s="23" t="s">
        <v>58</v>
      </c>
      <c r="C157" s="19" t="s">
        <v>59</v>
      </c>
      <c r="D157" s="65"/>
      <c r="E157" s="58"/>
      <c r="F157" s="59"/>
      <c r="G157" s="55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B157" t="s">
        <v>2007</v>
      </c>
    </row>
    <row r="158" spans="2:28" ht="18" hidden="1">
      <c r="B158" s="18" t="s">
        <v>60</v>
      </c>
      <c r="C158" s="19" t="s">
        <v>61</v>
      </c>
      <c r="D158" s="65"/>
      <c r="E158" s="58"/>
      <c r="F158" s="59"/>
      <c r="G158" s="55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B158" t="s">
        <v>2007</v>
      </c>
    </row>
    <row r="159" spans="2:28" ht="18" hidden="1">
      <c r="B159" s="18" t="s">
        <v>62</v>
      </c>
      <c r="C159" s="19"/>
      <c r="D159" s="65"/>
      <c r="E159" s="58"/>
      <c r="F159" s="59"/>
      <c r="G159" s="55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B159" t="s">
        <v>2007</v>
      </c>
    </row>
    <row r="160" spans="2:28" ht="18" hidden="1">
      <c r="B160" s="18" t="s">
        <v>63</v>
      </c>
      <c r="C160" s="19" t="s">
        <v>61</v>
      </c>
      <c r="D160" s="65"/>
      <c r="E160" s="58"/>
      <c r="F160" s="59"/>
      <c r="G160" s="55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B160" t="s">
        <v>2007</v>
      </c>
    </row>
    <row r="161" spans="2:28" ht="18" hidden="1">
      <c r="B161" s="18" t="s">
        <v>64</v>
      </c>
      <c r="C161" s="19" t="s">
        <v>61</v>
      </c>
      <c r="D161" s="65"/>
      <c r="E161" s="58"/>
      <c r="F161" s="59"/>
      <c r="G161" s="55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B161" t="s">
        <v>2007</v>
      </c>
    </row>
    <row r="162" spans="2:28" ht="18" hidden="1">
      <c r="B162" s="18" t="s">
        <v>65</v>
      </c>
      <c r="C162" s="19" t="s">
        <v>61</v>
      </c>
      <c r="D162" s="65"/>
      <c r="E162" s="58"/>
      <c r="F162" s="59"/>
      <c r="G162" s="55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B162" t="s">
        <v>2007</v>
      </c>
    </row>
    <row r="163" spans="2:27" s="29" customFormat="1" ht="18.75">
      <c r="B163" s="9" t="s">
        <v>1970</v>
      </c>
      <c r="C163" s="10"/>
      <c r="D163" s="53"/>
      <c r="E163" s="16"/>
      <c r="F163" s="34"/>
      <c r="G163" s="63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46" t="s">
        <v>1997</v>
      </c>
    </row>
    <row r="164" spans="2:27" s="29" customFormat="1" ht="37.5">
      <c r="B164" s="11" t="s">
        <v>66</v>
      </c>
      <c r="C164" s="31" t="s">
        <v>67</v>
      </c>
      <c r="D164" s="303">
        <v>610.4</v>
      </c>
      <c r="E164" s="22">
        <f>ROUND(D164*E165*E166/10000,1)</f>
        <v>719.3</v>
      </c>
      <c r="F164" s="22">
        <f>ROUND(E164*F165*F166/10000,1)</f>
        <v>427.2</v>
      </c>
      <c r="G164" s="55">
        <f>ROUND(F164*G165*G166/10000,1)</f>
        <v>0</v>
      </c>
      <c r="H164" s="22">
        <f>ROUND(F164*H165*H166/10000,1)</f>
        <v>563.3</v>
      </c>
      <c r="I164" s="22">
        <f>ROUND(H164*I165*I166/10000,1)</f>
        <v>342.3</v>
      </c>
      <c r="J164" s="22">
        <f>ROUND(H164*J165*J166/10000,1)</f>
        <v>413.3</v>
      </c>
      <c r="K164" s="22">
        <f aca="true" t="shared" si="42" ref="K164:Z164">ROUND(H164*K165*K166/10000,1)</f>
        <v>413.3</v>
      </c>
      <c r="L164" s="22">
        <f t="shared" si="42"/>
        <v>307.9</v>
      </c>
      <c r="M164" s="22">
        <f t="shared" si="42"/>
        <v>448.9</v>
      </c>
      <c r="N164" s="22">
        <f t="shared" si="42"/>
        <v>531.6</v>
      </c>
      <c r="O164" s="22">
        <f t="shared" si="42"/>
        <v>321.5</v>
      </c>
      <c r="P164" s="22">
        <f t="shared" si="42"/>
        <v>475.3</v>
      </c>
      <c r="Q164" s="22">
        <f t="shared" si="42"/>
        <v>591.2</v>
      </c>
      <c r="R164" s="22">
        <f t="shared" si="42"/>
        <v>351.2</v>
      </c>
      <c r="S164" s="22">
        <f t="shared" si="42"/>
        <v>521.7</v>
      </c>
      <c r="T164" s="22">
        <f t="shared" si="42"/>
        <v>654.4</v>
      </c>
      <c r="U164" s="22">
        <f t="shared" si="42"/>
        <v>386.9</v>
      </c>
      <c r="V164" s="22">
        <f t="shared" si="42"/>
        <v>579.6</v>
      </c>
      <c r="W164" s="22">
        <f t="shared" si="42"/>
        <v>731.1</v>
      </c>
      <c r="X164" s="22">
        <f t="shared" si="42"/>
        <v>424.5</v>
      </c>
      <c r="Y164" s="22">
        <f t="shared" si="42"/>
        <v>643.8</v>
      </c>
      <c r="Z164" s="22">
        <f t="shared" si="42"/>
        <v>823.5</v>
      </c>
      <c r="AA164" s="46" t="s">
        <v>1997</v>
      </c>
    </row>
    <row r="165" spans="2:27" s="29" customFormat="1" ht="56.25">
      <c r="B165" s="11" t="s">
        <v>68</v>
      </c>
      <c r="C165" s="10" t="s">
        <v>69</v>
      </c>
      <c r="D165" s="53"/>
      <c r="E165" s="39">
        <v>111.91</v>
      </c>
      <c r="F165" s="40">
        <v>56.085</v>
      </c>
      <c r="G165" s="40"/>
      <c r="H165" s="40">
        <v>125.3</v>
      </c>
      <c r="I165" s="40">
        <v>57.9</v>
      </c>
      <c r="J165" s="40">
        <v>69.9</v>
      </c>
      <c r="K165" s="40">
        <v>69.9</v>
      </c>
      <c r="L165" s="40">
        <v>85.8</v>
      </c>
      <c r="M165" s="40">
        <v>103.6</v>
      </c>
      <c r="N165" s="40">
        <v>122.7</v>
      </c>
      <c r="O165" s="40">
        <v>99.9</v>
      </c>
      <c r="P165" s="40">
        <v>101.3</v>
      </c>
      <c r="Q165" s="40">
        <v>106.4</v>
      </c>
      <c r="R165" s="40">
        <v>104.6</v>
      </c>
      <c r="S165" s="40">
        <v>105.1</v>
      </c>
      <c r="T165" s="40">
        <v>106</v>
      </c>
      <c r="U165" s="40">
        <v>105.7</v>
      </c>
      <c r="V165" s="40">
        <v>106.6</v>
      </c>
      <c r="W165" s="40">
        <v>107.2</v>
      </c>
      <c r="X165" s="40">
        <v>105.4</v>
      </c>
      <c r="Y165" s="40">
        <v>106.7</v>
      </c>
      <c r="Z165" s="40">
        <v>108.2</v>
      </c>
      <c r="AA165" s="46" t="s">
        <v>1997</v>
      </c>
    </row>
    <row r="166" spans="2:27" s="29" customFormat="1" ht="37.5">
      <c r="B166" s="11" t="s">
        <v>1961</v>
      </c>
      <c r="C166" s="10" t="s">
        <v>126</v>
      </c>
      <c r="D166" s="53"/>
      <c r="E166" s="16">
        <v>105.3</v>
      </c>
      <c r="F166" s="22">
        <v>105.9</v>
      </c>
      <c r="G166" s="55"/>
      <c r="H166" s="22">
        <v>105.22734700993186</v>
      </c>
      <c r="I166" s="22">
        <v>104.95401284587061</v>
      </c>
      <c r="J166" s="22">
        <v>104.95401284587061</v>
      </c>
      <c r="K166" s="22">
        <v>104.95401284587061</v>
      </c>
      <c r="L166" s="22">
        <v>104.83383804833994</v>
      </c>
      <c r="M166" s="22">
        <v>104.83383804833994</v>
      </c>
      <c r="N166" s="22">
        <v>104.83383804833994</v>
      </c>
      <c r="O166" s="22">
        <v>104.51866802417771</v>
      </c>
      <c r="P166" s="22">
        <v>104.51866802417771</v>
      </c>
      <c r="Q166" s="22">
        <v>104.51866802417771</v>
      </c>
      <c r="R166" s="22">
        <v>104.43199999999999</v>
      </c>
      <c r="S166" s="22">
        <v>104.43199999999999</v>
      </c>
      <c r="T166" s="22">
        <v>104.43199999999999</v>
      </c>
      <c r="U166" s="22">
        <v>104.213</v>
      </c>
      <c r="V166" s="22">
        <v>104.213</v>
      </c>
      <c r="W166" s="22">
        <v>104.213</v>
      </c>
      <c r="X166" s="22">
        <v>104.1</v>
      </c>
      <c r="Y166" s="22">
        <v>104.1</v>
      </c>
      <c r="Z166" s="22">
        <v>104.1</v>
      </c>
      <c r="AA166" s="46" t="s">
        <v>1997</v>
      </c>
    </row>
    <row r="167" spans="2:27" s="29" customFormat="1" ht="37.5">
      <c r="B167" s="30" t="s">
        <v>70</v>
      </c>
      <c r="C167" s="31" t="s">
        <v>71</v>
      </c>
      <c r="D167" s="66"/>
      <c r="E167" s="296">
        <v>203.3</v>
      </c>
      <c r="F167" s="40">
        <v>187.6</v>
      </c>
      <c r="G167" s="55"/>
      <c r="H167" s="40">
        <v>130</v>
      </c>
      <c r="I167" s="40">
        <v>75.3</v>
      </c>
      <c r="J167" s="40">
        <v>90.9</v>
      </c>
      <c r="K167" s="40">
        <v>90.9</v>
      </c>
      <c r="L167" s="40">
        <v>78</v>
      </c>
      <c r="M167" s="40">
        <v>78</v>
      </c>
      <c r="N167" s="40">
        <v>87.1</v>
      </c>
      <c r="O167" s="40">
        <v>79</v>
      </c>
      <c r="P167" s="40">
        <v>83</v>
      </c>
      <c r="Q167" s="40">
        <v>87</v>
      </c>
      <c r="R167" s="40">
        <v>83</v>
      </c>
      <c r="S167" s="40">
        <v>88</v>
      </c>
      <c r="T167" s="40">
        <v>91</v>
      </c>
      <c r="U167" s="40">
        <v>89</v>
      </c>
      <c r="V167" s="40">
        <v>93</v>
      </c>
      <c r="W167" s="40">
        <v>97</v>
      </c>
      <c r="X167" s="40">
        <v>95</v>
      </c>
      <c r="Y167" s="40">
        <v>98</v>
      </c>
      <c r="Z167" s="40">
        <v>105</v>
      </c>
      <c r="AA167" s="46" t="s">
        <v>1997</v>
      </c>
    </row>
    <row r="168" spans="2:27" s="29" customFormat="1" ht="18.75">
      <c r="B168" s="30" t="s">
        <v>72</v>
      </c>
      <c r="C168" s="31" t="s">
        <v>73</v>
      </c>
      <c r="D168" s="66"/>
      <c r="E168" s="296">
        <v>46.7</v>
      </c>
      <c r="F168" s="40">
        <v>46.8</v>
      </c>
      <c r="G168" s="55"/>
      <c r="H168" s="40">
        <v>44</v>
      </c>
      <c r="I168" s="40">
        <v>92.9</v>
      </c>
      <c r="J168" s="40">
        <v>94</v>
      </c>
      <c r="K168" s="40">
        <v>94</v>
      </c>
      <c r="L168" s="40">
        <v>88</v>
      </c>
      <c r="M168" s="40">
        <v>88</v>
      </c>
      <c r="N168" s="40">
        <v>89.5</v>
      </c>
      <c r="O168" s="40">
        <v>62</v>
      </c>
      <c r="P168" s="40">
        <v>68.5</v>
      </c>
      <c r="Q168" s="40">
        <v>47</v>
      </c>
      <c r="R168" s="40">
        <v>59</v>
      </c>
      <c r="S168" s="40">
        <v>70</v>
      </c>
      <c r="T168" s="40">
        <v>50</v>
      </c>
      <c r="U168" s="40">
        <v>61</v>
      </c>
      <c r="V168" s="40">
        <v>75</v>
      </c>
      <c r="W168" s="40">
        <v>48</v>
      </c>
      <c r="X168" s="40">
        <v>48</v>
      </c>
      <c r="Y168" s="40">
        <v>73</v>
      </c>
      <c r="Z168" s="40">
        <v>46</v>
      </c>
      <c r="AA168" s="46" t="s">
        <v>1997</v>
      </c>
    </row>
    <row r="169" spans="2:27" s="29" customFormat="1" ht="18.75">
      <c r="B169" s="9" t="s">
        <v>1971</v>
      </c>
      <c r="C169" s="10"/>
      <c r="D169" s="53"/>
      <c r="E169" s="16"/>
      <c r="F169" s="22"/>
      <c r="G169" s="55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46" t="s">
        <v>1999</v>
      </c>
    </row>
    <row r="170" spans="2:27" s="29" customFormat="1" ht="37.5">
      <c r="B170" s="30" t="s">
        <v>101</v>
      </c>
      <c r="C170" s="10" t="s">
        <v>67</v>
      </c>
      <c r="D170" s="54">
        <f>D173</f>
        <v>1257.088</v>
      </c>
      <c r="E170" s="16">
        <f>E173</f>
        <v>2542.845</v>
      </c>
      <c r="F170" s="22">
        <f>ROUND(E170*F171*F172/10000,1)</f>
        <v>2349.6</v>
      </c>
      <c r="G170" s="55">
        <f>ROUND(F170*G171*G172/10000,1)</f>
        <v>0</v>
      </c>
      <c r="H170" s="22">
        <f>ROUND(F170*H171*H172/10000,1)</f>
        <v>2405.5</v>
      </c>
      <c r="I170" s="22">
        <f>ROUND(H170*I171*I172/10000,1)</f>
        <v>2474.4</v>
      </c>
      <c r="J170" s="22">
        <f>ROUND(H170*J171*J172/10000,1)</f>
        <v>2604.6</v>
      </c>
      <c r="K170" s="22">
        <f aca="true" t="shared" si="43" ref="K170:R170">ROUND(H170*K171*K172/10000,1)</f>
        <v>2735.9</v>
      </c>
      <c r="L170" s="22">
        <f t="shared" si="43"/>
        <v>2779.3</v>
      </c>
      <c r="M170" s="22">
        <f t="shared" si="43"/>
        <v>2779.3</v>
      </c>
      <c r="N170" s="22">
        <f t="shared" si="43"/>
        <v>3071.8</v>
      </c>
      <c r="O170" s="22">
        <f t="shared" si="43"/>
        <v>3096.9</v>
      </c>
      <c r="P170" s="22">
        <f t="shared" si="43"/>
        <v>3259.9</v>
      </c>
      <c r="Q170" s="22">
        <f t="shared" si="43"/>
        <v>3422.9</v>
      </c>
      <c r="R170" s="22">
        <f t="shared" si="43"/>
        <v>3444.5</v>
      </c>
      <c r="S170" s="22">
        <f aca="true" t="shared" si="44" ref="S170:Z170">ROUND(P170*S171*S172/10000,1)</f>
        <v>3625.8</v>
      </c>
      <c r="T170" s="22">
        <f t="shared" si="44"/>
        <v>3807.1</v>
      </c>
      <c r="U170" s="22">
        <f t="shared" si="44"/>
        <v>3827.2</v>
      </c>
      <c r="V170" s="22">
        <f t="shared" si="44"/>
        <v>4028.6</v>
      </c>
      <c r="W170" s="22">
        <f t="shared" si="44"/>
        <v>4230.1</v>
      </c>
      <c r="X170" s="22">
        <f t="shared" si="44"/>
        <v>4241.5</v>
      </c>
      <c r="Y170" s="22">
        <f t="shared" si="44"/>
        <v>4464.7</v>
      </c>
      <c r="Z170" s="22">
        <f t="shared" si="44"/>
        <v>4688</v>
      </c>
      <c r="AA170" s="46" t="s">
        <v>1999</v>
      </c>
    </row>
    <row r="171" spans="2:27" s="29" customFormat="1" ht="56.25">
      <c r="B171" s="30" t="s">
        <v>102</v>
      </c>
      <c r="C171" s="10" t="s">
        <v>69</v>
      </c>
      <c r="D171" s="53"/>
      <c r="E171" s="39"/>
      <c r="F171" s="40">
        <f>F174</f>
        <v>89.105</v>
      </c>
      <c r="G171" s="55"/>
      <c r="H171" s="40">
        <f>H174</f>
        <v>97.565</v>
      </c>
      <c r="I171" s="40">
        <f aca="true" t="shared" si="45" ref="I171:Z171">I174</f>
        <v>97.925</v>
      </c>
      <c r="J171" s="40">
        <f t="shared" si="45"/>
        <v>103.08</v>
      </c>
      <c r="K171" s="40">
        <f t="shared" si="45"/>
        <v>108.275</v>
      </c>
      <c r="L171" s="40">
        <f t="shared" si="45"/>
        <v>107.59</v>
      </c>
      <c r="M171" s="40">
        <f t="shared" si="45"/>
        <v>102.21</v>
      </c>
      <c r="N171" s="40">
        <f t="shared" si="45"/>
        <v>107.545</v>
      </c>
      <c r="O171" s="40">
        <f t="shared" si="45"/>
        <v>106.935</v>
      </c>
      <c r="P171" s="40">
        <f t="shared" si="45"/>
        <v>112.565</v>
      </c>
      <c r="Q171" s="40">
        <f t="shared" si="45"/>
        <v>106.939</v>
      </c>
      <c r="R171" s="40">
        <f t="shared" si="45"/>
        <v>106.64</v>
      </c>
      <c r="S171" s="40">
        <f t="shared" si="45"/>
        <v>106.639</v>
      </c>
      <c r="T171" s="40">
        <f t="shared" si="45"/>
        <v>106.64</v>
      </c>
      <c r="U171" s="40">
        <f t="shared" si="45"/>
        <v>106.428</v>
      </c>
      <c r="V171" s="40">
        <f t="shared" si="45"/>
        <v>106.427</v>
      </c>
      <c r="W171" s="40">
        <f t="shared" si="45"/>
        <v>106.427</v>
      </c>
      <c r="X171" s="40">
        <f t="shared" si="45"/>
        <v>106.155</v>
      </c>
      <c r="Y171" s="40">
        <f t="shared" si="45"/>
        <v>106.155</v>
      </c>
      <c r="Z171" s="40">
        <f t="shared" si="45"/>
        <v>106.155</v>
      </c>
      <c r="AA171" s="46" t="s">
        <v>1999</v>
      </c>
    </row>
    <row r="172" spans="2:27" s="29" customFormat="1" ht="37.5">
      <c r="B172" s="11" t="s">
        <v>103</v>
      </c>
      <c r="C172" s="10" t="s">
        <v>126</v>
      </c>
      <c r="D172" s="53"/>
      <c r="E172" s="16"/>
      <c r="F172" s="22">
        <f>F175</f>
        <v>103.7</v>
      </c>
      <c r="G172" s="55"/>
      <c r="H172" s="22">
        <v>104.93428647332964</v>
      </c>
      <c r="I172" s="22">
        <v>105.04285822794157</v>
      </c>
      <c r="J172" s="22">
        <v>105.04285822794157</v>
      </c>
      <c r="K172" s="22">
        <v>105.04285822794157</v>
      </c>
      <c r="L172" s="22">
        <v>104.4</v>
      </c>
      <c r="M172" s="22">
        <v>104.4</v>
      </c>
      <c r="N172" s="22">
        <v>104.4</v>
      </c>
      <c r="O172" s="22">
        <v>104.2</v>
      </c>
      <c r="P172" s="22">
        <v>104.2</v>
      </c>
      <c r="Q172" s="22">
        <v>104.2</v>
      </c>
      <c r="R172" s="22">
        <v>104.3</v>
      </c>
      <c r="S172" s="22">
        <v>104.3</v>
      </c>
      <c r="T172" s="22">
        <v>104.3</v>
      </c>
      <c r="U172" s="22">
        <v>104.4</v>
      </c>
      <c r="V172" s="22">
        <v>104.4</v>
      </c>
      <c r="W172" s="22">
        <v>104.4</v>
      </c>
      <c r="X172" s="22">
        <v>104.4</v>
      </c>
      <c r="Y172" s="22">
        <v>104.4</v>
      </c>
      <c r="Z172" s="22">
        <v>104.4</v>
      </c>
      <c r="AA172" s="46" t="s">
        <v>1999</v>
      </c>
    </row>
    <row r="173" spans="2:27" s="29" customFormat="1" ht="75">
      <c r="B173" s="11" t="s">
        <v>104</v>
      </c>
      <c r="C173" s="10" t="s">
        <v>127</v>
      </c>
      <c r="D173" s="54">
        <v>1257.088</v>
      </c>
      <c r="E173" s="16">
        <v>2542.845</v>
      </c>
      <c r="F173" s="22">
        <f>ROUND(E173*F174*F175/10000,1)</f>
        <v>2349.6</v>
      </c>
      <c r="G173" s="55">
        <f>ROUND(F173*G174*G175/10000,1)</f>
        <v>0</v>
      </c>
      <c r="H173" s="22">
        <f>ROUND(F173*H174*H175/10000,1)</f>
        <v>2405.5</v>
      </c>
      <c r="I173" s="22">
        <f>ROUND(H173*I174*I175/10000,1)</f>
        <v>2474.4</v>
      </c>
      <c r="J173" s="22">
        <f>ROUND(H173*J174*J175/10000,1)</f>
        <v>2604.6</v>
      </c>
      <c r="K173" s="22">
        <f>ROUND(H173*K174*K175/10000,1)</f>
        <v>2735.9</v>
      </c>
      <c r="L173" s="22">
        <f aca="true" t="shared" si="46" ref="L173:Z173">ROUND(I173*L174*L175/10000,1)</f>
        <v>2779.3</v>
      </c>
      <c r="M173" s="22">
        <f t="shared" si="46"/>
        <v>2779.3</v>
      </c>
      <c r="N173" s="22">
        <f t="shared" si="46"/>
        <v>3071.8</v>
      </c>
      <c r="O173" s="22">
        <f t="shared" si="46"/>
        <v>3096.9</v>
      </c>
      <c r="P173" s="22">
        <f t="shared" si="46"/>
        <v>3259.9</v>
      </c>
      <c r="Q173" s="22">
        <f t="shared" si="46"/>
        <v>3422.9</v>
      </c>
      <c r="R173" s="22">
        <f t="shared" si="46"/>
        <v>3444.5</v>
      </c>
      <c r="S173" s="22">
        <f t="shared" si="46"/>
        <v>3625.8</v>
      </c>
      <c r="T173" s="22">
        <f t="shared" si="46"/>
        <v>3807.1</v>
      </c>
      <c r="U173" s="22">
        <f t="shared" si="46"/>
        <v>3827.2</v>
      </c>
      <c r="V173" s="22">
        <f t="shared" si="46"/>
        <v>4028.6</v>
      </c>
      <c r="W173" s="22">
        <f t="shared" si="46"/>
        <v>4230.1</v>
      </c>
      <c r="X173" s="22">
        <f t="shared" si="46"/>
        <v>4241.5</v>
      </c>
      <c r="Y173" s="22">
        <f t="shared" si="46"/>
        <v>4464.7</v>
      </c>
      <c r="Z173" s="22">
        <f t="shared" si="46"/>
        <v>4688</v>
      </c>
      <c r="AA173" s="46" t="s">
        <v>1999</v>
      </c>
    </row>
    <row r="174" spans="2:27" s="29" customFormat="1" ht="56.25">
      <c r="B174" s="11" t="s">
        <v>105</v>
      </c>
      <c r="C174" s="10" t="s">
        <v>69</v>
      </c>
      <c r="D174" s="53"/>
      <c r="E174" s="39"/>
      <c r="F174" s="40">
        <v>89.105</v>
      </c>
      <c r="G174" s="55"/>
      <c r="H174" s="40">
        <v>97.565</v>
      </c>
      <c r="I174" s="40">
        <v>97.925</v>
      </c>
      <c r="J174" s="40">
        <v>103.08</v>
      </c>
      <c r="K174" s="40">
        <v>108.275</v>
      </c>
      <c r="L174" s="40">
        <v>107.59</v>
      </c>
      <c r="M174" s="40">
        <v>102.21</v>
      </c>
      <c r="N174" s="40">
        <v>107.545</v>
      </c>
      <c r="O174" s="40">
        <v>106.935</v>
      </c>
      <c r="P174" s="40">
        <v>112.565</v>
      </c>
      <c r="Q174" s="40">
        <v>106.939</v>
      </c>
      <c r="R174" s="40">
        <v>106.64</v>
      </c>
      <c r="S174" s="40">
        <v>106.639</v>
      </c>
      <c r="T174" s="40">
        <v>106.64</v>
      </c>
      <c r="U174" s="40">
        <v>106.428</v>
      </c>
      <c r="V174" s="40">
        <v>106.427</v>
      </c>
      <c r="W174" s="40">
        <v>106.427</v>
      </c>
      <c r="X174" s="40">
        <v>106.155</v>
      </c>
      <c r="Y174" s="40">
        <v>106.155</v>
      </c>
      <c r="Z174" s="40">
        <v>106.155</v>
      </c>
      <c r="AA174" s="46" t="s">
        <v>1999</v>
      </c>
    </row>
    <row r="175" spans="2:27" s="29" customFormat="1" ht="37.5">
      <c r="B175" s="11" t="s">
        <v>103</v>
      </c>
      <c r="C175" s="10" t="s">
        <v>126</v>
      </c>
      <c r="D175" s="53"/>
      <c r="E175" s="16"/>
      <c r="F175" s="22">
        <v>103.7</v>
      </c>
      <c r="G175" s="55"/>
      <c r="H175" s="22">
        <v>104.93428647332964</v>
      </c>
      <c r="I175" s="22">
        <v>105.04285822794157</v>
      </c>
      <c r="J175" s="22">
        <v>105.04285822794157</v>
      </c>
      <c r="K175" s="22">
        <v>105.04285822794157</v>
      </c>
      <c r="L175" s="22">
        <v>104.4</v>
      </c>
      <c r="M175" s="22">
        <v>104.4</v>
      </c>
      <c r="N175" s="22">
        <v>104.4</v>
      </c>
      <c r="O175" s="22">
        <v>104.2</v>
      </c>
      <c r="P175" s="22">
        <v>104.2</v>
      </c>
      <c r="Q175" s="22">
        <v>104.2</v>
      </c>
      <c r="R175" s="22">
        <v>104.3</v>
      </c>
      <c r="S175" s="22">
        <v>104.3</v>
      </c>
      <c r="T175" s="22">
        <v>104.3</v>
      </c>
      <c r="U175" s="22">
        <v>104.4</v>
      </c>
      <c r="V175" s="22">
        <v>104.4</v>
      </c>
      <c r="W175" s="22">
        <v>104.4</v>
      </c>
      <c r="X175" s="22">
        <v>104.4</v>
      </c>
      <c r="Y175" s="22">
        <v>104.4</v>
      </c>
      <c r="Z175" s="22">
        <v>104.4</v>
      </c>
      <c r="AA175" s="46" t="s">
        <v>1999</v>
      </c>
    </row>
    <row r="176" spans="2:27" s="29" customFormat="1" ht="79.5" customHeight="1">
      <c r="B176" s="35" t="s">
        <v>106</v>
      </c>
      <c r="C176" s="10"/>
      <c r="D176" s="55">
        <f>D177+D178</f>
        <v>1254.8</v>
      </c>
      <c r="E176" s="22">
        <f>E177+E178</f>
        <v>2537.8</v>
      </c>
      <c r="F176" s="22">
        <f>F177+F178</f>
        <v>2349.593</v>
      </c>
      <c r="G176" s="55">
        <f>G177+G178</f>
        <v>328.572</v>
      </c>
      <c r="H176" s="22">
        <f>H177+H178</f>
        <v>2405.4753333333338</v>
      </c>
      <c r="I176" s="22">
        <f aca="true" t="shared" si="47" ref="I176:Z176">I177+I178</f>
        <v>2474.4139991272104</v>
      </c>
      <c r="J176" s="22">
        <f>J177+J178</f>
        <v>2604.646314870748</v>
      </c>
      <c r="K176" s="22">
        <f t="shared" si="47"/>
        <v>2734.8786306142856</v>
      </c>
      <c r="L176" s="22">
        <f>L177+L178</f>
        <v>2779.260300079339</v>
      </c>
      <c r="M176" s="22">
        <f>I176*'Б. вар.(дано)'!F25%*'Б. вар.(дано)'!F26%</f>
        <v>2779.260300079339</v>
      </c>
      <c r="N176" s="22">
        <f>N177+N178</f>
        <v>3071.8140158771644</v>
      </c>
      <c r="O176" s="22">
        <f t="shared" si="47"/>
        <v>3096.9355533512085</v>
      </c>
      <c r="P176" s="22">
        <f t="shared" si="47"/>
        <v>3259.9321614223245</v>
      </c>
      <c r="Q176" s="22">
        <f t="shared" si="47"/>
        <v>3422.928769493441</v>
      </c>
      <c r="R176" s="22">
        <f t="shared" si="47"/>
        <v>3444.501094472453</v>
      </c>
      <c r="S176" s="22">
        <f t="shared" si="47"/>
        <v>3625.7906257604773</v>
      </c>
      <c r="T176" s="22">
        <f t="shared" si="47"/>
        <v>3807.080157048501</v>
      </c>
      <c r="U176" s="22">
        <f t="shared" si="47"/>
        <v>3827.197994496529</v>
      </c>
      <c r="V176" s="22">
        <f t="shared" si="47"/>
        <v>4028.6294678910826</v>
      </c>
      <c r="W176" s="22">
        <f t="shared" si="47"/>
        <v>4230.060941285637</v>
      </c>
      <c r="X176" s="22">
        <f>X177+X178</f>
        <v>4241.5084994856425</v>
      </c>
      <c r="Y176" s="22">
        <f>Y177+Y178</f>
        <v>4464.745788932255</v>
      </c>
      <c r="Z176" s="22">
        <f t="shared" si="47"/>
        <v>4687.9830783788675</v>
      </c>
      <c r="AA176" s="46" t="s">
        <v>1999</v>
      </c>
    </row>
    <row r="177" spans="2:27" s="29" customFormat="1" ht="18.75">
      <c r="B177" s="30" t="s">
        <v>107</v>
      </c>
      <c r="C177" s="10" t="s">
        <v>108</v>
      </c>
      <c r="D177" s="54">
        <v>854.5</v>
      </c>
      <c r="E177" s="16">
        <v>661.4</v>
      </c>
      <c r="F177" s="40">
        <v>1273.353</v>
      </c>
      <c r="G177" s="55">
        <v>245.382</v>
      </c>
      <c r="H177" s="40">
        <f>(E177+F177)/2</f>
        <v>967.3765000000001</v>
      </c>
      <c r="I177" s="40">
        <f>J177-J177*5%</f>
        <v>995.1006027194144</v>
      </c>
      <c r="J177" s="40">
        <f>H177*'Б. вар.(дано)'!E25%*'Б. вар.(дано)'!E26%</f>
        <v>1047.4743186520152</v>
      </c>
      <c r="K177" s="40">
        <f>J177+J177*5%</f>
        <v>1099.848034584616</v>
      </c>
      <c r="L177" s="40">
        <f>M177-M177*5%</f>
        <v>1117.696392236143</v>
      </c>
      <c r="M177" s="40">
        <f>J177*'Б. вар.(дано)'!F25%*'Б. вар.(дано)'!F26%</f>
        <v>1176.5225181433086</v>
      </c>
      <c r="N177" s="40">
        <f>M177+M177*5%</f>
        <v>1235.3486440504741</v>
      </c>
      <c r="O177" s="40">
        <f>P177-P177*5%</f>
        <v>1245.4514227651425</v>
      </c>
      <c r="P177" s="40">
        <f>M177*'Б. вар.(дано)'!G25%*'Б. вар.(дано)'!G26%</f>
        <v>1311.0014976475184</v>
      </c>
      <c r="Q177" s="40">
        <f>P177+P177*5%</f>
        <v>1376.5515725298942</v>
      </c>
      <c r="R177" s="40">
        <f>S177-S177*5%</f>
        <v>1385.2270139056081</v>
      </c>
      <c r="S177" s="40">
        <f>P177*'Б. вар.(дано)'!H25%*'Б. вар.(дано)'!H26%</f>
        <v>1458.1336988480086</v>
      </c>
      <c r="T177" s="40">
        <f>S177+S177*5%</f>
        <v>1531.0403837904091</v>
      </c>
      <c r="U177" s="40">
        <f>V177-V177*5%</f>
        <v>1539.1308941807501</v>
      </c>
      <c r="V177" s="40">
        <f>S177*'Б. вар.(дано)'!I25%*'Б. вар.(дано)'!I26%</f>
        <v>1620.137783348158</v>
      </c>
      <c r="W177" s="40">
        <f>V177+V177*5%</f>
        <v>1701.144672515566</v>
      </c>
      <c r="X177" s="40">
        <f>Y177-Y177*5%</f>
        <v>1705.748377501275</v>
      </c>
      <c r="Y177" s="40">
        <f>V177*'Б. вар.(дано)'!J25%*'Б. вар.(дано)'!J26%</f>
        <v>1795.5246078960788</v>
      </c>
      <c r="Z177" s="40">
        <f>Y177+Y177*5%</f>
        <v>1885.3008382908827</v>
      </c>
      <c r="AA177" s="46" t="s">
        <v>1999</v>
      </c>
    </row>
    <row r="178" spans="2:27" s="29" customFormat="1" ht="18.75">
      <c r="B178" s="30" t="s">
        <v>109</v>
      </c>
      <c r="C178" s="10" t="s">
        <v>108</v>
      </c>
      <c r="D178" s="54">
        <f>D179+D181+D182+D187</f>
        <v>400.29999999999995</v>
      </c>
      <c r="E178" s="22">
        <f>E179+E181+E182+E187</f>
        <v>1876.4</v>
      </c>
      <c r="F178" s="40">
        <f>F179+F181+F182+F187</f>
        <v>1076.24</v>
      </c>
      <c r="G178" s="55">
        <v>83.19</v>
      </c>
      <c r="H178" s="40">
        <f>H179+H181+H182+H187</f>
        <v>1438.0988333333335</v>
      </c>
      <c r="I178" s="40">
        <f aca="true" t="shared" si="48" ref="I178:Z178">I179+I181+I182+I187</f>
        <v>1479.3133964077963</v>
      </c>
      <c r="J178" s="40">
        <f t="shared" si="48"/>
        <v>1557.1719962187328</v>
      </c>
      <c r="K178" s="40">
        <f t="shared" si="48"/>
        <v>1635.0305960296694</v>
      </c>
      <c r="L178" s="40">
        <f>L179+L181+L182+L187</f>
        <v>1661.5639078431955</v>
      </c>
      <c r="M178" s="40">
        <f t="shared" si="48"/>
        <v>1749.0146398349427</v>
      </c>
      <c r="N178" s="40">
        <f t="shared" si="48"/>
        <v>1836.4653718266902</v>
      </c>
      <c r="O178" s="40">
        <f t="shared" si="48"/>
        <v>1851.484130586066</v>
      </c>
      <c r="P178" s="40">
        <f t="shared" si="48"/>
        <v>1948.9306637748064</v>
      </c>
      <c r="Q178" s="40">
        <f t="shared" si="48"/>
        <v>2046.3771969635468</v>
      </c>
      <c r="R178" s="40">
        <f t="shared" si="48"/>
        <v>2059.274080566845</v>
      </c>
      <c r="S178" s="40">
        <f t="shared" si="48"/>
        <v>2167.6569269124684</v>
      </c>
      <c r="T178" s="40">
        <f t="shared" si="48"/>
        <v>2276.039773258092</v>
      </c>
      <c r="U178" s="40">
        <f t="shared" si="48"/>
        <v>2288.067100315779</v>
      </c>
      <c r="V178" s="40">
        <f t="shared" si="48"/>
        <v>2408.4916845429248</v>
      </c>
      <c r="W178" s="40">
        <f t="shared" si="48"/>
        <v>2528.9162687700714</v>
      </c>
      <c r="X178" s="40">
        <f t="shared" si="48"/>
        <v>2535.7601219843673</v>
      </c>
      <c r="Y178" s="40">
        <f t="shared" si="48"/>
        <v>2669.221181036176</v>
      </c>
      <c r="Z178" s="40">
        <f t="shared" si="48"/>
        <v>2802.6822400879846</v>
      </c>
      <c r="AA178" s="46" t="s">
        <v>1999</v>
      </c>
    </row>
    <row r="179" spans="2:27" s="29" customFormat="1" ht="18.75">
      <c r="B179" s="11" t="s">
        <v>110</v>
      </c>
      <c r="C179" s="10" t="s">
        <v>108</v>
      </c>
      <c r="D179" s="54">
        <v>199.8</v>
      </c>
      <c r="E179" s="16">
        <v>1502.3</v>
      </c>
      <c r="F179" s="40">
        <v>625.367</v>
      </c>
      <c r="G179" s="55"/>
      <c r="H179" s="40">
        <f>(E179+F179)/2</f>
        <v>1063.8335</v>
      </c>
      <c r="I179" s="40">
        <f>J179-J179*5%</f>
        <v>1094.3219698257133</v>
      </c>
      <c r="J179" s="40">
        <f>H179*'Б. вар.(дано)'!E25%*'Б. вар.(дано)'!E26%</f>
        <v>1151.917862974435</v>
      </c>
      <c r="K179" s="40">
        <f>J179+J179*5%</f>
        <v>1209.5137561231566</v>
      </c>
      <c r="L179" s="40">
        <f>M179-M179*5%</f>
        <v>1229.141771471551</v>
      </c>
      <c r="M179" s="40">
        <f>J179*'Б. вар.(дано)'!F25%*'Б. вар.(дано)'!F26%</f>
        <v>1293.8334436542643</v>
      </c>
      <c r="N179" s="40">
        <f>M179+M179*5%</f>
        <v>1358.5251158369776</v>
      </c>
      <c r="O179" s="40">
        <f>P179-P179*5%</f>
        <v>1369.6352414599912</v>
      </c>
      <c r="P179" s="40">
        <f>M179*'Б. вар.(дано)'!G25%*'Б. вар.(дано)'!G26%</f>
        <v>1441.7213067999908</v>
      </c>
      <c r="Q179" s="40">
        <f>P179+P179*5%</f>
        <v>1513.8073721399903</v>
      </c>
      <c r="R179" s="40">
        <f>S179-S179*5%</f>
        <v>1523.3478407814869</v>
      </c>
      <c r="S179" s="40">
        <f>P179*'Б. вар.(дано)'!H25%*'Б. вар.(дано)'!H26%</f>
        <v>1603.5240429278808</v>
      </c>
      <c r="T179" s="40">
        <f>S179+S179*5%</f>
        <v>1683.7002450742748</v>
      </c>
      <c r="U179" s="40">
        <f>V179-V179*5%</f>
        <v>1692.597459328852</v>
      </c>
      <c r="V179" s="40">
        <f>S179*'Б. вар.(дано)'!I25%*'Б. вар.(дано)'!I26%</f>
        <v>1781.6815361356337</v>
      </c>
      <c r="W179" s="40">
        <f>V179+V179*5%</f>
        <v>1870.7656129424154</v>
      </c>
      <c r="X179" s="40">
        <f>Y179-Y179*5%</f>
        <v>1875.8283528248855</v>
      </c>
      <c r="Y179" s="40">
        <f>V179*'Б. вар.(дано)'!J25%*'Б. вар.(дано)'!J26%</f>
        <v>1974.5561608683006</v>
      </c>
      <c r="Z179" s="40">
        <f>Y179+Y179*5%</f>
        <v>2073.2839689117154</v>
      </c>
      <c r="AA179" s="46" t="s">
        <v>1999</v>
      </c>
    </row>
    <row r="180" spans="2:28" ht="18" hidden="1">
      <c r="B180" s="18" t="s">
        <v>111</v>
      </c>
      <c r="C180" s="19" t="s">
        <v>108</v>
      </c>
      <c r="D180" s="54"/>
      <c r="E180" s="16"/>
      <c r="F180" s="59"/>
      <c r="G180" s="55"/>
      <c r="H180" s="40">
        <f>(E180+F180)/2</f>
        <v>0</v>
      </c>
      <c r="I180" s="59"/>
      <c r="J180" s="59"/>
      <c r="K180" s="40">
        <f>J180+J180*5%</f>
        <v>0</v>
      </c>
      <c r="L180" s="40">
        <f>M180-M180*5%</f>
        <v>0</v>
      </c>
      <c r="M180" s="59"/>
      <c r="N180" s="40">
        <f>M180+M180*5%</f>
        <v>0</v>
      </c>
      <c r="O180" s="40">
        <f>P180-P180*5%</f>
        <v>0</v>
      </c>
      <c r="P180" s="59"/>
      <c r="Q180" s="40">
        <f>P180+P180*5%</f>
        <v>0</v>
      </c>
      <c r="R180" s="40">
        <f>S180-S180*5%</f>
        <v>0</v>
      </c>
      <c r="S180" s="59"/>
      <c r="T180" s="40">
        <f>S180+S180*5%</f>
        <v>0</v>
      </c>
      <c r="U180" s="40">
        <f>V180-V180*5%</f>
        <v>0</v>
      </c>
      <c r="V180" s="59"/>
      <c r="W180" s="40">
        <f>V180+V180*5%</f>
        <v>0</v>
      </c>
      <c r="X180" s="40">
        <f>Y180-Y180*5%</f>
        <v>0</v>
      </c>
      <c r="Y180" s="59"/>
      <c r="Z180" s="40">
        <f>Y180+Y180*5%</f>
        <v>0</v>
      </c>
      <c r="AA180" s="46" t="s">
        <v>1999</v>
      </c>
      <c r="AB180" t="s">
        <v>2007</v>
      </c>
    </row>
    <row r="181" spans="2:27" s="29" customFormat="1" ht="18.75">
      <c r="B181" s="11" t="s">
        <v>112</v>
      </c>
      <c r="C181" s="10" t="s">
        <v>108</v>
      </c>
      <c r="D181" s="54">
        <v>27.6</v>
      </c>
      <c r="E181" s="16">
        <v>124</v>
      </c>
      <c r="F181" s="40">
        <v>125.846</v>
      </c>
      <c r="G181" s="55"/>
      <c r="H181" s="40">
        <f>(E181+F181)/2</f>
        <v>124.923</v>
      </c>
      <c r="I181" s="40">
        <f>J181-J181*5%</f>
        <v>128.50317595426125</v>
      </c>
      <c r="J181" s="40">
        <f>H181*'Б. вар.(дано)'!E25%*'Б. вар.(дано)'!E26%</f>
        <v>135.26650100448552</v>
      </c>
      <c r="K181" s="40">
        <f>J181+J181*5%</f>
        <v>142.0298260547098</v>
      </c>
      <c r="L181" s="40">
        <f>M181-M181*5%</f>
        <v>144.33468913842307</v>
      </c>
      <c r="M181" s="40">
        <f>J181*'Б. вар.(дано)'!F25%*'Б. вар.(дано)'!F26%</f>
        <v>151.93125172465585</v>
      </c>
      <c r="N181" s="40">
        <f>M181+M181*5%</f>
        <v>159.52781431088863</v>
      </c>
      <c r="O181" s="40">
        <f>P181-P181*5%</f>
        <v>160.8324453675378</v>
      </c>
      <c r="P181" s="40">
        <f>M181*'Б. вар.(дано)'!G25%*'Б. вар.(дано)'!G26%</f>
        <v>169.29731091319766</v>
      </c>
      <c r="Q181" s="40">
        <f>P181+P181*5%</f>
        <v>177.76217645885754</v>
      </c>
      <c r="R181" s="40">
        <f>S181-S181*5%</f>
        <v>178.88248707522905</v>
      </c>
      <c r="S181" s="40">
        <f>P181*'Б. вар.(дано)'!H25%*'Б. вар.(дано)'!H26%</f>
        <v>188.29735481603058</v>
      </c>
      <c r="T181" s="40">
        <f>S181+S181*5%</f>
        <v>197.7122225568321</v>
      </c>
      <c r="U181" s="40">
        <f>V181-V181*5%</f>
        <v>198.75699760511225</v>
      </c>
      <c r="V181" s="40">
        <f>S181*'Б. вар.(дано)'!I25%*'Б. вар.(дано)'!I26%</f>
        <v>209.21789221590763</v>
      </c>
      <c r="W181" s="40">
        <f>V181+V181*5%</f>
        <v>219.678786826703</v>
      </c>
      <c r="X181" s="40">
        <f>Y181-Y181*5%</f>
        <v>220.27329024696363</v>
      </c>
      <c r="Y181" s="40">
        <f>V181*'Б. вар.(дано)'!J25%*'Б. вар.(дано)'!J26%</f>
        <v>231.86662131259328</v>
      </c>
      <c r="Z181" s="40">
        <f>Y181+Y181*5%</f>
        <v>243.45995237822294</v>
      </c>
      <c r="AA181" s="46" t="s">
        <v>1999</v>
      </c>
    </row>
    <row r="182" spans="2:27" s="29" customFormat="1" ht="18.75">
      <c r="B182" s="11" t="s">
        <v>113</v>
      </c>
      <c r="C182" s="10" t="s">
        <v>108</v>
      </c>
      <c r="D182" s="55">
        <f>D184+D185+D186</f>
        <v>153.5</v>
      </c>
      <c r="E182" s="22">
        <f>E184+E185+E186</f>
        <v>229.2</v>
      </c>
      <c r="F182" s="22">
        <f>F184+F185+F186</f>
        <v>179.784</v>
      </c>
      <c r="G182" s="55">
        <f>G184+G185+G186</f>
        <v>4.776</v>
      </c>
      <c r="H182" s="22">
        <f>H184+H185+H186</f>
        <v>187.49466666666666</v>
      </c>
      <c r="I182" s="22">
        <f aca="true" t="shared" si="49" ref="I182:Z182">I184+I185+I186</f>
        <v>192.86808787134652</v>
      </c>
      <c r="J182" s="22">
        <f t="shared" si="49"/>
        <v>203.01903986457532</v>
      </c>
      <c r="K182" s="22">
        <f t="shared" si="49"/>
        <v>213.16999185780406</v>
      </c>
      <c r="L182" s="22">
        <f>L184+L185+L186</f>
        <v>216.62931908812294</v>
      </c>
      <c r="M182" s="22">
        <f t="shared" si="49"/>
        <v>228.03086219802415</v>
      </c>
      <c r="N182" s="22">
        <f t="shared" si="49"/>
        <v>239.43240530792536</v>
      </c>
      <c r="O182" s="22">
        <f t="shared" si="49"/>
        <v>241.39050241645953</v>
      </c>
      <c r="P182" s="22">
        <f t="shared" si="49"/>
        <v>254.09526570153633</v>
      </c>
      <c r="Q182" s="22">
        <f t="shared" si="49"/>
        <v>266.8000289866131</v>
      </c>
      <c r="R182" s="22">
        <f t="shared" si="49"/>
        <v>268.4814828868533</v>
      </c>
      <c r="S182" s="22">
        <f t="shared" si="49"/>
        <v>282.6120872493193</v>
      </c>
      <c r="T182" s="22">
        <f t="shared" si="49"/>
        <v>296.74269161178523</v>
      </c>
      <c r="U182" s="22">
        <f t="shared" si="49"/>
        <v>298.3107755468408</v>
      </c>
      <c r="V182" s="22">
        <f t="shared" si="49"/>
        <v>314.011342680885</v>
      </c>
      <c r="W182" s="22">
        <f t="shared" si="49"/>
        <v>329.71190981492924</v>
      </c>
      <c r="X182" s="22">
        <f t="shared" si="49"/>
        <v>330.60418922395684</v>
      </c>
      <c r="Y182" s="22">
        <f t="shared" si="49"/>
        <v>348.0044097094282</v>
      </c>
      <c r="Z182" s="22">
        <f t="shared" si="49"/>
        <v>365.40463019489965</v>
      </c>
      <c r="AA182" s="46" t="s">
        <v>1999</v>
      </c>
    </row>
    <row r="183" spans="2:27" s="29" customFormat="1" ht="18.75">
      <c r="B183" s="11" t="s">
        <v>20</v>
      </c>
      <c r="C183" s="10"/>
      <c r="D183" s="54"/>
      <c r="E183" s="16"/>
      <c r="F183" s="22"/>
      <c r="G183" s="55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46" t="s">
        <v>1999</v>
      </c>
    </row>
    <row r="184" spans="2:27" s="29" customFormat="1" ht="18.75">
      <c r="B184" s="30" t="s">
        <v>114</v>
      </c>
      <c r="C184" s="10" t="s">
        <v>108</v>
      </c>
      <c r="D184" s="54">
        <v>4.9</v>
      </c>
      <c r="E184" s="16">
        <v>5.7</v>
      </c>
      <c r="F184" s="40">
        <v>1.584</v>
      </c>
      <c r="G184" s="55"/>
      <c r="H184" s="40">
        <f>(D184+E184+F184)/3</f>
        <v>4.061333333333334</v>
      </c>
      <c r="I184" s="40">
        <f>J184-J184*5%</f>
        <v>4.177727335576633</v>
      </c>
      <c r="J184" s="40">
        <f>H184*'Б. вар.(дано)'!E25%*'Б. вар.(дано)'!E26%</f>
        <v>4.397607721659614</v>
      </c>
      <c r="K184" s="40">
        <f>J184+J184*5%</f>
        <v>4.617488107742594</v>
      </c>
      <c r="L184" s="40">
        <f>M184-M184*5%</f>
        <v>4.692420804448998</v>
      </c>
      <c r="M184" s="40">
        <f>J184*'Б. вар.(дано)'!F25%*'Б. вар.(дано)'!F26%</f>
        <v>4.93939032047263</v>
      </c>
      <c r="N184" s="40">
        <f>M184+M184*5%</f>
        <v>5.186359836496262</v>
      </c>
      <c r="O184" s="40">
        <f>P184-P184*5%</f>
        <v>5.228774296588246</v>
      </c>
      <c r="P184" s="40">
        <f>M184*'Б. вар.(дано)'!G25%*'Б. вар.(дано)'!G26%</f>
        <v>5.503972943777101</v>
      </c>
      <c r="Q184" s="40">
        <f>P184+P184*5%</f>
        <v>5.779171590965956</v>
      </c>
      <c r="R184" s="40">
        <f>S184-S184*5%</f>
        <v>5.8155936657636875</v>
      </c>
      <c r="S184" s="40">
        <f>P184*'Б. вар.(дано)'!H25%*'Б. вар.(дано)'!H26%</f>
        <v>6.121677542909144</v>
      </c>
      <c r="T184" s="40">
        <f>S184+S184*5%</f>
        <v>6.427761420054601</v>
      </c>
      <c r="U184" s="40">
        <f>V184-V184*5%</f>
        <v>6.461727781168369</v>
      </c>
      <c r="V184" s="40">
        <f>S184*'Б. вар.(дано)'!I25%*'Б. вар.(дано)'!I26%</f>
        <v>6.801818717019335</v>
      </c>
      <c r="W184" s="40">
        <f>V184+V184*5%</f>
        <v>7.141909652870302</v>
      </c>
      <c r="X184" s="40">
        <f>Y184-Y184*5%</f>
        <v>7.161237371204677</v>
      </c>
      <c r="Y184" s="40">
        <f>V184*'Б. вар.(дано)'!J25%*'Б. вар.(дано)'!J26%</f>
        <v>7.538144601268081</v>
      </c>
      <c r="Z184" s="40">
        <f>Y184+Y184*5%</f>
        <v>7.915051831331485</v>
      </c>
      <c r="AA184" s="46" t="s">
        <v>1999</v>
      </c>
    </row>
    <row r="185" spans="2:27" s="29" customFormat="1" ht="18.75">
      <c r="B185" s="30" t="s">
        <v>115</v>
      </c>
      <c r="C185" s="10" t="s">
        <v>108</v>
      </c>
      <c r="D185" s="54">
        <v>111.1</v>
      </c>
      <c r="E185" s="16">
        <v>189.2</v>
      </c>
      <c r="F185" s="40">
        <v>65.95</v>
      </c>
      <c r="G185" s="55">
        <v>2.332</v>
      </c>
      <c r="H185" s="40">
        <f>(D185+E185+F185)/3</f>
        <v>122.08333333333331</v>
      </c>
      <c r="I185" s="40">
        <f>J185-J185*5%</f>
        <v>125.58212710562553</v>
      </c>
      <c r="J185" s="40">
        <f>H185*'Б. вар.(дано)'!E25%*'Б. вар.(дано)'!E26%</f>
        <v>132.1917127427637</v>
      </c>
      <c r="K185" s="40">
        <f>J185+J185*5%</f>
        <v>138.8012983799019</v>
      </c>
      <c r="L185" s="40">
        <f>M185-M185*5%</f>
        <v>141.0537688468028</v>
      </c>
      <c r="M185" s="40">
        <f>J185*'Б. вар.(дано)'!F25%*'Б. вар.(дано)'!F26%</f>
        <v>148.47765141768716</v>
      </c>
      <c r="N185" s="40">
        <f>M185+M185*5%</f>
        <v>155.90153398857152</v>
      </c>
      <c r="O185" s="40">
        <f>P185-P185*5%</f>
        <v>157.17650903852962</v>
      </c>
      <c r="P185" s="40">
        <f>M185*'Б. вар.(дано)'!G25%*'Б. вар.(дано)'!G26%</f>
        <v>165.44895688266274</v>
      </c>
      <c r="Q185" s="40">
        <f>P185+P185*5%</f>
        <v>173.72140472679587</v>
      </c>
      <c r="R185" s="40">
        <f>S185-S185*5%</f>
        <v>174.8162491863058</v>
      </c>
      <c r="S185" s="40">
        <f>P185*'Б. вар.(дано)'!H25%*'Б. вар.(дано)'!H26%</f>
        <v>184.01710440663769</v>
      </c>
      <c r="T185" s="40">
        <f>S185+S185*5%</f>
        <v>193.21795962696956</v>
      </c>
      <c r="U185" s="40">
        <f>V185-V185*5%</f>
        <v>194.23898554275397</v>
      </c>
      <c r="V185" s="40">
        <f>S185*'Б. вар.(дано)'!I25%*'Б. вар.(дано)'!I26%</f>
        <v>204.46209004500417</v>
      </c>
      <c r="W185" s="40">
        <f>V185+V185*5%</f>
        <v>214.68519454725438</v>
      </c>
      <c r="X185" s="40">
        <f>Y185-Y185*5%</f>
        <v>215.26618411061327</v>
      </c>
      <c r="Y185" s="40">
        <f>V185*'Б. вар.(дано)'!J25%*'Б. вар.(дано)'!J26%</f>
        <v>226.59598327432974</v>
      </c>
      <c r="Z185" s="40">
        <f>Y185+Y185*5%</f>
        <v>237.9257824380462</v>
      </c>
      <c r="AA185" s="46" t="s">
        <v>1999</v>
      </c>
    </row>
    <row r="186" spans="2:27" s="29" customFormat="1" ht="18.75">
      <c r="B186" s="30" t="s">
        <v>116</v>
      </c>
      <c r="C186" s="10" t="s">
        <v>108</v>
      </c>
      <c r="D186" s="54">
        <v>37.5</v>
      </c>
      <c r="E186" s="16">
        <v>34.3</v>
      </c>
      <c r="F186" s="40">
        <v>112.25</v>
      </c>
      <c r="G186" s="55">
        <v>2.444</v>
      </c>
      <c r="H186" s="40">
        <f>(D186+E186+F186)/3</f>
        <v>61.35</v>
      </c>
      <c r="I186" s="40">
        <f>J186-J186*5%</f>
        <v>63.10823343014438</v>
      </c>
      <c r="J186" s="40">
        <f>H186*'Б. вар.(дано)'!E25%*'Б. вар.(дано)'!E26%</f>
        <v>66.42971940015198</v>
      </c>
      <c r="K186" s="40">
        <f>J186+J186*5%</f>
        <v>69.75120537015958</v>
      </c>
      <c r="L186" s="40">
        <f>M186-M186*5%</f>
        <v>70.88312943687116</v>
      </c>
      <c r="M186" s="40">
        <f>J186*'Б. вар.(дано)'!F25%*'Б. вар.(дано)'!F26%</f>
        <v>74.61382045986437</v>
      </c>
      <c r="N186" s="40">
        <f>M186+M186*5%</f>
        <v>78.34451148285758</v>
      </c>
      <c r="O186" s="40">
        <f>P186-P186*5%</f>
        <v>78.98521908134164</v>
      </c>
      <c r="P186" s="40">
        <f>M186*'Б. вар.(дано)'!G25%*'Б. вар.(дано)'!G26%</f>
        <v>83.14233587509646</v>
      </c>
      <c r="Q186" s="40">
        <f>P186+P186*5%</f>
        <v>87.29945266885129</v>
      </c>
      <c r="R186" s="40">
        <f>S186-S186*5%</f>
        <v>87.84964003478385</v>
      </c>
      <c r="S186" s="40">
        <f>P186*'Б. вар.(дано)'!H25%*'Б. вар.(дано)'!H26%</f>
        <v>92.47330529977246</v>
      </c>
      <c r="T186" s="40">
        <f>S186+S186*5%</f>
        <v>97.09697056476108</v>
      </c>
      <c r="U186" s="40">
        <f>V186-V186*5%</f>
        <v>97.61006222291842</v>
      </c>
      <c r="V186" s="40">
        <f>S186*'Б. вар.(дано)'!I25%*'Б. вар.(дано)'!I26%</f>
        <v>102.74743391886149</v>
      </c>
      <c r="W186" s="40">
        <f>V186+V186*5%</f>
        <v>107.88480561480456</v>
      </c>
      <c r="X186" s="40">
        <f>Y186-Y186*5%</f>
        <v>108.17676774213889</v>
      </c>
      <c r="Y186" s="40">
        <f>V186*'Б. вар.(дано)'!J25%*'Б. вар.(дано)'!J26%</f>
        <v>113.87028183383042</v>
      </c>
      <c r="Z186" s="40">
        <f>Y186+Y186*5%</f>
        <v>119.56379592552194</v>
      </c>
      <c r="AA186" s="46" t="s">
        <v>1999</v>
      </c>
    </row>
    <row r="187" spans="2:27" s="29" customFormat="1" ht="18.75">
      <c r="B187" s="11" t="s">
        <v>117</v>
      </c>
      <c r="C187" s="10" t="s">
        <v>108</v>
      </c>
      <c r="D187" s="54">
        <v>19.4</v>
      </c>
      <c r="E187" s="16">
        <v>20.9</v>
      </c>
      <c r="F187" s="40">
        <v>145.243</v>
      </c>
      <c r="G187" s="55">
        <v>1.327</v>
      </c>
      <c r="H187" s="40">
        <f>(D187+E187+F187)/3</f>
        <v>61.84766666666667</v>
      </c>
      <c r="I187" s="40">
        <f>J187-J187*5%</f>
        <v>63.62016275647531</v>
      </c>
      <c r="J187" s="40">
        <f>H187*'Б. вар.(дано)'!E25%*'Б. вар.(дано)'!E26%</f>
        <v>66.96859237523717</v>
      </c>
      <c r="K187" s="40">
        <f>J187+J187*5%</f>
        <v>70.31702199399902</v>
      </c>
      <c r="L187" s="40">
        <f>M187-M187*5%</f>
        <v>71.45812814509853</v>
      </c>
      <c r="M187" s="40">
        <f>J187*'Б. вар.(дано)'!F25%*'Б. вар.(дано)'!F26%</f>
        <v>75.21908225799845</v>
      </c>
      <c r="N187" s="40">
        <f>M187+M187*5%</f>
        <v>78.98003637089838</v>
      </c>
      <c r="O187" s="40">
        <f>P187-P187*5%</f>
        <v>79.62594134207754</v>
      </c>
      <c r="P187" s="40">
        <f>M187*'Б. вар.(дано)'!G25%*'Б. вар.(дано)'!G26%</f>
        <v>83.81678036008162</v>
      </c>
      <c r="Q187" s="40">
        <f>P187+P187*5%</f>
        <v>88.0076193780857</v>
      </c>
      <c r="R187" s="40">
        <f>S187-S187*5%</f>
        <v>88.56226982327573</v>
      </c>
      <c r="S187" s="40">
        <f>P187*'Б. вар.(дано)'!H25%*'Б. вар.(дано)'!H26%</f>
        <v>93.22344191923762</v>
      </c>
      <c r="T187" s="40">
        <f>S187+S187*5%</f>
        <v>97.8846140151995</v>
      </c>
      <c r="U187" s="40">
        <f>V187-V187*5%</f>
        <v>98.40186783497393</v>
      </c>
      <c r="V187" s="40">
        <f>S187*'Б. вар.(дано)'!I25%*'Б. вар.(дано)'!I26%</f>
        <v>103.58091351049887</v>
      </c>
      <c r="W187" s="40">
        <f>V187+V187*5%</f>
        <v>108.75995918602382</v>
      </c>
      <c r="X187" s="40">
        <f>Y187-Y187*5%</f>
        <v>109.05428968856114</v>
      </c>
      <c r="Y187" s="40">
        <f>V187*'Б. вар.(дано)'!J25%*'Б. вар.(дано)'!J26%</f>
        <v>114.79398914585383</v>
      </c>
      <c r="Z187" s="40">
        <f>Y187+Y187*5%</f>
        <v>120.53368860314652</v>
      </c>
      <c r="AA187" s="46" t="s">
        <v>1999</v>
      </c>
    </row>
    <row r="188" spans="2:27" s="29" customFormat="1" ht="18.75">
      <c r="B188" s="9" t="s">
        <v>1972</v>
      </c>
      <c r="C188" s="10"/>
      <c r="D188" s="53"/>
      <c r="E188" s="16"/>
      <c r="F188" s="22"/>
      <c r="G188" s="55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46" t="s">
        <v>1999</v>
      </c>
    </row>
    <row r="189" spans="2:27" s="29" customFormat="1" ht="37.5">
      <c r="B189" s="30" t="s">
        <v>75</v>
      </c>
      <c r="C189" s="36" t="s">
        <v>67</v>
      </c>
      <c r="D189" s="164">
        <v>464.3</v>
      </c>
      <c r="E189" s="37">
        <v>593.8</v>
      </c>
      <c r="F189" s="22">
        <f>ROUND(E189*F190*F191/10000,1)</f>
        <v>823.3</v>
      </c>
      <c r="G189" s="55">
        <v>189.5</v>
      </c>
      <c r="H189" s="22">
        <f>ROUND(F189*H190*H191/10000,1)</f>
        <v>884.2</v>
      </c>
      <c r="I189" s="22">
        <f>ROUND(H189*I190*I191/10000,1)</f>
        <v>969</v>
      </c>
      <c r="J189" s="22">
        <f>ROUND(H189*J190*J191/10000,1)</f>
        <v>977.4</v>
      </c>
      <c r="K189" s="22">
        <f>ROUND(H189*K190*K191/10000,1)</f>
        <v>985.7</v>
      </c>
      <c r="L189" s="22">
        <f>ROUND(I189*L190*L191/10000,1)</f>
        <v>1053.3</v>
      </c>
      <c r="M189" s="22">
        <f>ROUND(J189*M190*M191/10000,1)</f>
        <v>1071.6</v>
      </c>
      <c r="N189" s="22">
        <f>ROUND(K189*N190*N191/10000,1)</f>
        <v>1089.9</v>
      </c>
      <c r="O189" s="22">
        <f aca="true" t="shared" si="50" ref="O189:Z189">ROUND(L189*O190*O191/10000,1)</f>
        <v>1155</v>
      </c>
      <c r="P189" s="22">
        <f t="shared" si="50"/>
        <v>1185.1</v>
      </c>
      <c r="Q189" s="22">
        <f t="shared" si="50"/>
        <v>1215.5</v>
      </c>
      <c r="R189" s="22">
        <f t="shared" si="50"/>
        <v>1266.6</v>
      </c>
      <c r="S189" s="22">
        <f t="shared" si="50"/>
        <v>1310.6</v>
      </c>
      <c r="T189" s="22">
        <f t="shared" si="50"/>
        <v>1355.6</v>
      </c>
      <c r="U189" s="22">
        <f t="shared" si="50"/>
        <v>1391.6</v>
      </c>
      <c r="V189" s="22">
        <f t="shared" si="50"/>
        <v>1452.2</v>
      </c>
      <c r="W189" s="22">
        <f t="shared" si="50"/>
        <v>1514.7</v>
      </c>
      <c r="X189" s="22">
        <f t="shared" si="50"/>
        <v>1531</v>
      </c>
      <c r="Y189" s="22">
        <f t="shared" si="50"/>
        <v>1611.2</v>
      </c>
      <c r="Z189" s="22">
        <f t="shared" si="50"/>
        <v>1694.7</v>
      </c>
      <c r="AA189" s="46" t="s">
        <v>1999</v>
      </c>
    </row>
    <row r="190" spans="2:27" s="29" customFormat="1" ht="56.25">
      <c r="B190" s="30" t="s">
        <v>75</v>
      </c>
      <c r="C190" s="36" t="s">
        <v>69</v>
      </c>
      <c r="D190" s="68"/>
      <c r="E190" s="40">
        <f>E189/D189*100/E191%</f>
        <v>118.63770825033554</v>
      </c>
      <c r="F190" s="40">
        <v>133.19</v>
      </c>
      <c r="G190" s="55"/>
      <c r="H190" s="40">
        <f>'Б. вар.(дано)'!D32</f>
        <v>105.16665048544755</v>
      </c>
      <c r="I190" s="40">
        <f>J190*I243/J243</f>
        <v>105.37856578491883</v>
      </c>
      <c r="J190" s="40">
        <f>'Б. вар.(дано)'!E32</f>
        <v>106.28835938585341</v>
      </c>
      <c r="K190" s="40">
        <f>J190*K243/J243</f>
        <v>107.19815298678797</v>
      </c>
      <c r="L190" s="40">
        <f>M190*L243/M243</f>
        <v>105.18949919590736</v>
      </c>
      <c r="M190" s="40">
        <f>'Б. вар.(дано)'!F32</f>
        <v>106.09646292088232</v>
      </c>
      <c r="N190" s="40">
        <f>M190*N243/M243</f>
        <v>107.00342664585727</v>
      </c>
      <c r="O190" s="40">
        <f>P190*O243/P243</f>
        <v>105.56020089739154</v>
      </c>
      <c r="P190" s="40">
        <f>'Б. вар.(дано)'!G32</f>
        <v>106.46087111914487</v>
      </c>
      <c r="Q190" s="40">
        <f>P190*Q243/P243</f>
        <v>107.3615413408982</v>
      </c>
      <c r="R190" s="40">
        <f>S190*R243/S243</f>
        <v>105.59768092580892</v>
      </c>
      <c r="S190" s="40">
        <f>'Б. вар.(дано)'!H32</f>
        <v>106.49425174392023</v>
      </c>
      <c r="T190" s="40">
        <f>S190*T243/S243</f>
        <v>107.39082256203154</v>
      </c>
      <c r="U190" s="40">
        <f>V190*U243/V243</f>
        <v>105.76694869205264</v>
      </c>
      <c r="V190" s="40">
        <f>'Б. вар.(дано)'!I32</f>
        <v>106.66462283364245</v>
      </c>
      <c r="W190" s="40">
        <f>V190*W243/V243</f>
        <v>107.56229697523227</v>
      </c>
      <c r="X190" s="40">
        <f>Y190*X243/Y243</f>
        <v>105.90611027757072</v>
      </c>
      <c r="Y190" s="40">
        <f>'Б. вар.(дано)'!J32</f>
        <v>106.80472101227399</v>
      </c>
      <c r="Z190" s="40">
        <f>Y190*Z243/Y243</f>
        <v>107.70333174697727</v>
      </c>
      <c r="AA190" s="46" t="s">
        <v>1999</v>
      </c>
    </row>
    <row r="191" spans="2:27" s="29" customFormat="1" ht="37.5">
      <c r="B191" s="11" t="s">
        <v>76</v>
      </c>
      <c r="C191" s="10" t="s">
        <v>126</v>
      </c>
      <c r="D191" s="53"/>
      <c r="E191" s="16">
        <v>107.8</v>
      </c>
      <c r="F191" s="22">
        <v>104.1</v>
      </c>
      <c r="G191" s="55"/>
      <c r="H191" s="22">
        <v>102.12215759106687</v>
      </c>
      <c r="I191" s="22">
        <v>103.99866049955588</v>
      </c>
      <c r="J191" s="22">
        <v>103.99866049955588</v>
      </c>
      <c r="K191" s="22">
        <v>103.99866049955588</v>
      </c>
      <c r="L191" s="22">
        <v>103.33353618480918</v>
      </c>
      <c r="M191" s="22">
        <v>103.33353618480918</v>
      </c>
      <c r="N191" s="22">
        <v>103.33353618480918</v>
      </c>
      <c r="O191" s="22">
        <v>103.88070948645989</v>
      </c>
      <c r="P191" s="22">
        <v>103.88070948645989</v>
      </c>
      <c r="Q191" s="22">
        <v>103.88070948645989</v>
      </c>
      <c r="R191" s="22">
        <v>103.84784974196522</v>
      </c>
      <c r="S191" s="22">
        <v>103.84784974196522</v>
      </c>
      <c r="T191" s="22">
        <v>103.84784974196522</v>
      </c>
      <c r="U191" s="22">
        <v>103.88070948645989</v>
      </c>
      <c r="V191" s="22">
        <v>103.88070948645989</v>
      </c>
      <c r="W191" s="22">
        <v>103.88070948645989</v>
      </c>
      <c r="X191" s="22">
        <v>103.88070948645989</v>
      </c>
      <c r="Y191" s="22">
        <v>103.88070948645989</v>
      </c>
      <c r="Z191" s="22">
        <v>103.88070948645989</v>
      </c>
      <c r="AA191" s="46" t="s">
        <v>1999</v>
      </c>
    </row>
    <row r="192" spans="2:27" s="29" customFormat="1" ht="18.75">
      <c r="B192" s="11" t="s">
        <v>77</v>
      </c>
      <c r="C192" s="10" t="s">
        <v>127</v>
      </c>
      <c r="D192" s="279">
        <v>132.3</v>
      </c>
      <c r="E192" s="16">
        <v>126.4</v>
      </c>
      <c r="F192" s="22">
        <f>ROUND(E192*F193*F194/10000,1)</f>
        <v>33.4</v>
      </c>
      <c r="G192" s="55">
        <v>95.4</v>
      </c>
      <c r="H192" s="22">
        <f>ROUND(F192*H193*H194/10000,1)</f>
        <v>125.7</v>
      </c>
      <c r="I192" s="22">
        <f>ROUND(H192*I193*I194/10000,1)</f>
        <v>131.7</v>
      </c>
      <c r="J192" s="22">
        <f>ROUND(H192*J193*J194/10000,1)</f>
        <v>136.7</v>
      </c>
      <c r="K192" s="22">
        <f aca="true" t="shared" si="51" ref="K192:Z192">ROUND(H192*K193*K194/10000,1)</f>
        <v>141.9</v>
      </c>
      <c r="L192" s="22">
        <f t="shared" si="51"/>
        <v>139.3</v>
      </c>
      <c r="M192" s="22">
        <f t="shared" si="51"/>
        <v>145.7</v>
      </c>
      <c r="N192" s="22">
        <f t="shared" si="51"/>
        <v>151.3</v>
      </c>
      <c r="O192" s="22">
        <f t="shared" si="51"/>
        <v>147.7</v>
      </c>
      <c r="P192" s="22">
        <f t="shared" si="51"/>
        <v>155.5</v>
      </c>
      <c r="Q192" s="22">
        <f t="shared" si="51"/>
        <v>162.9</v>
      </c>
      <c r="R192" s="22">
        <f t="shared" si="51"/>
        <v>156.5</v>
      </c>
      <c r="S192" s="22">
        <f t="shared" si="51"/>
        <v>166.2</v>
      </c>
      <c r="T192" s="22">
        <f t="shared" si="51"/>
        <v>175.3</v>
      </c>
      <c r="U192" s="22">
        <f t="shared" si="51"/>
        <v>166</v>
      </c>
      <c r="V192" s="22">
        <f t="shared" si="51"/>
        <v>178</v>
      </c>
      <c r="W192" s="22">
        <f t="shared" si="51"/>
        <v>189.2</v>
      </c>
      <c r="X192" s="22">
        <f t="shared" si="51"/>
        <v>176.8</v>
      </c>
      <c r="Y192" s="22">
        <f t="shared" si="51"/>
        <v>191.6</v>
      </c>
      <c r="Z192" s="22">
        <f t="shared" si="51"/>
        <v>204.6</v>
      </c>
      <c r="AA192" s="46" t="s">
        <v>1999</v>
      </c>
    </row>
    <row r="193" spans="2:27" s="29" customFormat="1" ht="56.25">
      <c r="B193" s="11" t="s">
        <v>77</v>
      </c>
      <c r="C193" s="10" t="s">
        <v>69</v>
      </c>
      <c r="D193" s="284">
        <v>90.8</v>
      </c>
      <c r="E193" s="40">
        <f>E192/D192*100/E194%</f>
        <v>91.86580615152043</v>
      </c>
      <c r="F193" s="40">
        <v>25.4</v>
      </c>
      <c r="G193" s="55"/>
      <c r="H193" s="40">
        <v>360</v>
      </c>
      <c r="I193" s="40">
        <v>100</v>
      </c>
      <c r="J193" s="40">
        <v>104</v>
      </c>
      <c r="K193" s="40">
        <f>J193+4</f>
        <v>108</v>
      </c>
      <c r="L193" s="40">
        <v>101</v>
      </c>
      <c r="M193" s="40">
        <v>102</v>
      </c>
      <c r="N193" s="40">
        <v>102.5</v>
      </c>
      <c r="O193" s="40">
        <v>101.3</v>
      </c>
      <c r="P193" s="40">
        <v>102.3</v>
      </c>
      <c r="Q193" s="40">
        <v>103</v>
      </c>
      <c r="R193" s="40">
        <v>101.9</v>
      </c>
      <c r="S193" s="40">
        <v>102.8</v>
      </c>
      <c r="T193" s="40">
        <v>103.5</v>
      </c>
      <c r="U193" s="40">
        <v>102</v>
      </c>
      <c r="V193" s="40">
        <v>103</v>
      </c>
      <c r="W193" s="40">
        <v>103.8</v>
      </c>
      <c r="X193" s="40">
        <v>102.4</v>
      </c>
      <c r="Y193" s="40">
        <v>103.5</v>
      </c>
      <c r="Z193" s="40">
        <v>104</v>
      </c>
      <c r="AA193" s="46" t="s">
        <v>1999</v>
      </c>
    </row>
    <row r="194" spans="2:27" s="38" customFormat="1" ht="56.25">
      <c r="B194" s="11" t="s">
        <v>131</v>
      </c>
      <c r="C194" s="10" t="s">
        <v>74</v>
      </c>
      <c r="D194" s="53"/>
      <c r="E194" s="16">
        <v>104</v>
      </c>
      <c r="F194" s="22">
        <v>104</v>
      </c>
      <c r="G194" s="55"/>
      <c r="H194" s="22">
        <v>104.5</v>
      </c>
      <c r="I194" s="22">
        <v>104.8</v>
      </c>
      <c r="J194" s="22">
        <v>104.6</v>
      </c>
      <c r="K194" s="22">
        <v>104.5</v>
      </c>
      <c r="L194" s="22">
        <v>104.7</v>
      </c>
      <c r="M194" s="22">
        <v>104.5</v>
      </c>
      <c r="N194" s="22">
        <v>104</v>
      </c>
      <c r="O194" s="22">
        <v>104.7</v>
      </c>
      <c r="P194" s="22">
        <v>104.3</v>
      </c>
      <c r="Q194" s="22">
        <v>104.5</v>
      </c>
      <c r="R194" s="22">
        <v>104</v>
      </c>
      <c r="S194" s="22">
        <v>104</v>
      </c>
      <c r="T194" s="22">
        <v>104</v>
      </c>
      <c r="U194" s="22">
        <v>104</v>
      </c>
      <c r="V194" s="22">
        <v>104</v>
      </c>
      <c r="W194" s="22">
        <v>104</v>
      </c>
      <c r="X194" s="22">
        <v>104</v>
      </c>
      <c r="Y194" s="22">
        <v>104</v>
      </c>
      <c r="Z194" s="22">
        <v>104</v>
      </c>
      <c r="AA194" s="46" t="s">
        <v>1999</v>
      </c>
    </row>
    <row r="195" spans="2:27" ht="34.5" hidden="1">
      <c r="B195" s="26" t="s">
        <v>78</v>
      </c>
      <c r="C195" s="27"/>
      <c r="D195" s="69"/>
      <c r="E195" s="28"/>
      <c r="F195" s="21"/>
      <c r="G195" s="55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46" t="s">
        <v>1999</v>
      </c>
    </row>
    <row r="196" spans="2:28" ht="54" hidden="1">
      <c r="B196" s="23" t="s">
        <v>79</v>
      </c>
      <c r="C196" s="24" t="s">
        <v>67</v>
      </c>
      <c r="D196" s="67"/>
      <c r="E196" s="25">
        <f>E189-E197</f>
        <v>593.8</v>
      </c>
      <c r="F196" s="25">
        <f aca="true" t="shared" si="52" ref="F196:Z196">F189-F197</f>
        <v>823.3</v>
      </c>
      <c r="G196" s="62">
        <f t="shared" si="52"/>
        <v>189.5</v>
      </c>
      <c r="H196" s="25">
        <f t="shared" si="52"/>
        <v>884.2</v>
      </c>
      <c r="I196" s="25">
        <f t="shared" si="52"/>
        <v>969</v>
      </c>
      <c r="J196" s="25">
        <f t="shared" si="52"/>
        <v>977.4</v>
      </c>
      <c r="K196" s="25">
        <f t="shared" si="52"/>
        <v>985.7</v>
      </c>
      <c r="L196" s="25">
        <f t="shared" si="52"/>
        <v>1053.3</v>
      </c>
      <c r="M196" s="25">
        <f t="shared" si="52"/>
        <v>1071.6</v>
      </c>
      <c r="N196" s="25">
        <f t="shared" si="52"/>
        <v>1089.9</v>
      </c>
      <c r="O196" s="25">
        <f t="shared" si="52"/>
        <v>1155</v>
      </c>
      <c r="P196" s="25">
        <f t="shared" si="52"/>
        <v>1185.1</v>
      </c>
      <c r="Q196" s="25">
        <f t="shared" si="52"/>
        <v>1215.5</v>
      </c>
      <c r="R196" s="25">
        <f t="shared" si="52"/>
        <v>1266.6</v>
      </c>
      <c r="S196" s="25">
        <f t="shared" si="52"/>
        <v>1310.6</v>
      </c>
      <c r="T196" s="25">
        <f t="shared" si="52"/>
        <v>1355.6</v>
      </c>
      <c r="U196" s="25">
        <f t="shared" si="52"/>
        <v>1391.6</v>
      </c>
      <c r="V196" s="25">
        <f t="shared" si="52"/>
        <v>1452.2</v>
      </c>
      <c r="W196" s="25">
        <f t="shared" si="52"/>
        <v>1514.7</v>
      </c>
      <c r="X196" s="25">
        <f t="shared" si="52"/>
        <v>1531</v>
      </c>
      <c r="Y196" s="25">
        <f t="shared" si="52"/>
        <v>1611.2</v>
      </c>
      <c r="Z196" s="25">
        <f t="shared" si="52"/>
        <v>1694.7</v>
      </c>
      <c r="AA196" s="46" t="s">
        <v>1999</v>
      </c>
      <c r="AB196" t="s">
        <v>2007</v>
      </c>
    </row>
    <row r="197" spans="2:28" ht="54" hidden="1">
      <c r="B197" s="23" t="s">
        <v>80</v>
      </c>
      <c r="C197" s="24" t="s">
        <v>67</v>
      </c>
      <c r="D197" s="67"/>
      <c r="E197" s="60"/>
      <c r="F197" s="59"/>
      <c r="G197" s="5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46" t="s">
        <v>1999</v>
      </c>
      <c r="AB197" t="s">
        <v>2007</v>
      </c>
    </row>
    <row r="198" spans="2:28" ht="18" hidden="1">
      <c r="B198" s="23" t="s">
        <v>81</v>
      </c>
      <c r="C198" s="27" t="s">
        <v>1</v>
      </c>
      <c r="D198" s="69"/>
      <c r="E198" s="61">
        <f>ROUND(E189*E199/100,1)</f>
        <v>0</v>
      </c>
      <c r="F198" s="61">
        <f aca="true" t="shared" si="53" ref="F198:Y198">ROUND(F189*F199/100,1)</f>
        <v>0</v>
      </c>
      <c r="G198" s="64">
        <f t="shared" si="53"/>
        <v>0</v>
      </c>
      <c r="H198" s="61">
        <f t="shared" si="53"/>
        <v>0</v>
      </c>
      <c r="I198" s="61">
        <f t="shared" si="53"/>
        <v>0</v>
      </c>
      <c r="J198" s="61">
        <f t="shared" si="53"/>
        <v>0</v>
      </c>
      <c r="K198" s="61">
        <f t="shared" si="53"/>
        <v>0</v>
      </c>
      <c r="L198" s="61">
        <f t="shared" si="53"/>
        <v>0</v>
      </c>
      <c r="M198" s="61">
        <f t="shared" si="53"/>
        <v>0</v>
      </c>
      <c r="N198" s="61">
        <f t="shared" si="53"/>
        <v>0</v>
      </c>
      <c r="O198" s="61">
        <f t="shared" si="53"/>
        <v>0</v>
      </c>
      <c r="P198" s="61">
        <f t="shared" si="53"/>
        <v>0</v>
      </c>
      <c r="Q198" s="61">
        <f t="shared" si="53"/>
        <v>0</v>
      </c>
      <c r="R198" s="61">
        <f t="shared" si="53"/>
        <v>0</v>
      </c>
      <c r="S198" s="61">
        <f t="shared" si="53"/>
        <v>0</v>
      </c>
      <c r="T198" s="61">
        <f t="shared" si="53"/>
        <v>0</v>
      </c>
      <c r="U198" s="61">
        <f t="shared" si="53"/>
        <v>0</v>
      </c>
      <c r="V198" s="61">
        <f t="shared" si="53"/>
        <v>0</v>
      </c>
      <c r="W198" s="61">
        <f t="shared" si="53"/>
        <v>0</v>
      </c>
      <c r="X198" s="61">
        <f t="shared" si="53"/>
        <v>0</v>
      </c>
      <c r="Y198" s="61">
        <f t="shared" si="53"/>
        <v>0</v>
      </c>
      <c r="Z198" s="61">
        <f>ROUND(Z189*Z199/100,1)</f>
        <v>0</v>
      </c>
      <c r="AA198" s="46" t="s">
        <v>1999</v>
      </c>
      <c r="AB198" t="s">
        <v>2007</v>
      </c>
    </row>
    <row r="199" spans="2:28" ht="36" hidden="1">
      <c r="B199" s="23" t="s">
        <v>81</v>
      </c>
      <c r="C199" s="27" t="s">
        <v>82</v>
      </c>
      <c r="D199" s="69"/>
      <c r="E199" s="61"/>
      <c r="F199" s="59"/>
      <c r="G199" s="55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46" t="s">
        <v>1999</v>
      </c>
      <c r="AB199" t="s">
        <v>2007</v>
      </c>
    </row>
    <row r="200" spans="2:28" s="29" customFormat="1" ht="18" hidden="1">
      <c r="B200" s="26" t="s">
        <v>83</v>
      </c>
      <c r="C200" s="31"/>
      <c r="D200" s="66"/>
      <c r="E200" s="32"/>
      <c r="F200" s="22"/>
      <c r="G200" s="55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46" t="s">
        <v>1999</v>
      </c>
      <c r="AB200" t="s">
        <v>2007</v>
      </c>
    </row>
    <row r="201" spans="2:28" ht="90" hidden="1">
      <c r="B201" s="23" t="s">
        <v>84</v>
      </c>
      <c r="C201" s="27" t="s">
        <v>85</v>
      </c>
      <c r="D201" s="69"/>
      <c r="E201" s="61"/>
      <c r="F201" s="59"/>
      <c r="G201" s="5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46" t="s">
        <v>1999</v>
      </c>
      <c r="AB201" t="s">
        <v>2007</v>
      </c>
    </row>
    <row r="202" spans="2:28" ht="90" hidden="1">
      <c r="B202" s="23" t="s">
        <v>86</v>
      </c>
      <c r="C202" s="27" t="s">
        <v>85</v>
      </c>
      <c r="D202" s="69"/>
      <c r="E202" s="28">
        <f>E189-E201</f>
        <v>593.8</v>
      </c>
      <c r="F202" s="28">
        <f>F189-F201</f>
        <v>823.3</v>
      </c>
      <c r="G202" s="64">
        <f>G189-G201</f>
        <v>189.5</v>
      </c>
      <c r="H202" s="28">
        <f aca="true" t="shared" si="54" ref="H202:Z202">H189-H201</f>
        <v>884.2</v>
      </c>
      <c r="I202" s="28">
        <f t="shared" si="54"/>
        <v>969</v>
      </c>
      <c r="J202" s="28">
        <f t="shared" si="54"/>
        <v>977.4</v>
      </c>
      <c r="K202" s="28">
        <f t="shared" si="54"/>
        <v>985.7</v>
      </c>
      <c r="L202" s="28">
        <f t="shared" si="54"/>
        <v>1053.3</v>
      </c>
      <c r="M202" s="28">
        <f t="shared" si="54"/>
        <v>1071.6</v>
      </c>
      <c r="N202" s="28">
        <f t="shared" si="54"/>
        <v>1089.9</v>
      </c>
      <c r="O202" s="28">
        <f t="shared" si="54"/>
        <v>1155</v>
      </c>
      <c r="P202" s="28">
        <f t="shared" si="54"/>
        <v>1185.1</v>
      </c>
      <c r="Q202" s="28">
        <f t="shared" si="54"/>
        <v>1215.5</v>
      </c>
      <c r="R202" s="28">
        <f t="shared" si="54"/>
        <v>1266.6</v>
      </c>
      <c r="S202" s="28">
        <f t="shared" si="54"/>
        <v>1310.6</v>
      </c>
      <c r="T202" s="28">
        <f t="shared" si="54"/>
        <v>1355.6</v>
      </c>
      <c r="U202" s="28">
        <f t="shared" si="54"/>
        <v>1391.6</v>
      </c>
      <c r="V202" s="28">
        <f t="shared" si="54"/>
        <v>1452.2</v>
      </c>
      <c r="W202" s="28">
        <f t="shared" si="54"/>
        <v>1514.7</v>
      </c>
      <c r="X202" s="28">
        <f t="shared" si="54"/>
        <v>1531</v>
      </c>
      <c r="Y202" s="28">
        <f t="shared" si="54"/>
        <v>1611.2</v>
      </c>
      <c r="Z202" s="28">
        <f t="shared" si="54"/>
        <v>1694.7</v>
      </c>
      <c r="AA202" s="46" t="s">
        <v>1999</v>
      </c>
      <c r="AB202" t="s">
        <v>2007</v>
      </c>
    </row>
    <row r="203" spans="2:27" s="29" customFormat="1" ht="18.75">
      <c r="B203" s="30" t="s">
        <v>87</v>
      </c>
      <c r="C203" s="36" t="s">
        <v>1</v>
      </c>
      <c r="D203" s="280">
        <v>538.0689</v>
      </c>
      <c r="E203" s="22">
        <f>ROUND(D203*E204*E205/10000,1)</f>
        <v>566.1</v>
      </c>
      <c r="F203" s="22">
        <f>ROUND(E203*F204*F205/10000,1)</f>
        <v>616.4</v>
      </c>
      <c r="G203" s="55">
        <v>286.497</v>
      </c>
      <c r="H203" s="22">
        <f>ROUND(F203*H204*H205/10000,1)</f>
        <v>707.3</v>
      </c>
      <c r="I203" s="22">
        <f>ROUND(H203*I204*I205/10000,1)</f>
        <v>826.4</v>
      </c>
      <c r="J203" s="22">
        <f>ROUND(H203*J204*J205/10000,1)</f>
        <v>829.3</v>
      </c>
      <c r="K203" s="22">
        <f aca="true" t="shared" si="55" ref="K203:Z203">ROUND(H203*K204*K205/10000,1)</f>
        <v>832.3</v>
      </c>
      <c r="L203" s="22">
        <f t="shared" si="55"/>
        <v>966</v>
      </c>
      <c r="M203" s="22">
        <f t="shared" si="55"/>
        <v>973.7</v>
      </c>
      <c r="N203" s="22">
        <f t="shared" si="55"/>
        <v>978.9</v>
      </c>
      <c r="O203" s="22">
        <f t="shared" si="55"/>
        <v>1134</v>
      </c>
      <c r="P203" s="22">
        <f t="shared" si="55"/>
        <v>1149.4</v>
      </c>
      <c r="Q203" s="22">
        <f t="shared" si="55"/>
        <v>1158.1</v>
      </c>
      <c r="R203" s="22">
        <f t="shared" si="55"/>
        <v>1334.3</v>
      </c>
      <c r="S203" s="22">
        <f t="shared" si="55"/>
        <v>1360.6</v>
      </c>
      <c r="T203" s="22">
        <f t="shared" si="55"/>
        <v>1373.4</v>
      </c>
      <c r="U203" s="22">
        <f t="shared" si="55"/>
        <v>1570.8</v>
      </c>
      <c r="V203" s="22">
        <f t="shared" si="55"/>
        <v>1612.1</v>
      </c>
      <c r="W203" s="22">
        <f t="shared" si="55"/>
        <v>1630.4</v>
      </c>
      <c r="X203" s="22">
        <f t="shared" si="55"/>
        <v>1851</v>
      </c>
      <c r="Y203" s="22">
        <f t="shared" si="55"/>
        <v>1912.3</v>
      </c>
      <c r="Z203" s="22">
        <f t="shared" si="55"/>
        <v>1937.5</v>
      </c>
      <c r="AA203" s="46" t="s">
        <v>1999</v>
      </c>
    </row>
    <row r="204" spans="2:27" s="29" customFormat="1" ht="56.25">
      <c r="B204" s="30" t="s">
        <v>87</v>
      </c>
      <c r="C204" s="10" t="s">
        <v>69</v>
      </c>
      <c r="D204" s="53"/>
      <c r="E204" s="39">
        <v>105.21</v>
      </c>
      <c r="F204" s="40">
        <v>108.9</v>
      </c>
      <c r="G204" s="55"/>
      <c r="H204" s="40">
        <v>110.5</v>
      </c>
      <c r="I204" s="40">
        <f>((H204-F204)/2+(F204-E204)/2)/2+H204-0.4</f>
        <v>111.4225</v>
      </c>
      <c r="J204" s="40">
        <f>((H204-F204)/2+(F204-E204)/2)/2+H204</f>
        <v>111.8225</v>
      </c>
      <c r="K204" s="40">
        <f>((H204-F204)/2+(F204-E204)/2)/2+H204+0.4</f>
        <v>112.22250000000001</v>
      </c>
      <c r="L204" s="40">
        <f>((I204-H204)/2+(H204-F204)/2)/2+I204</f>
        <v>112.053125</v>
      </c>
      <c r="M204" s="40">
        <f>((J204-H204)/2+(H204-F204)/2)/2+J204</f>
        <v>112.55312500000001</v>
      </c>
      <c r="N204" s="40">
        <f>((J204-H204)/2+(H204-F204)/2)/2+J204+0.2</f>
        <v>112.75312500000001</v>
      </c>
      <c r="O204" s="40">
        <f>((L204-I204)/2+(I204-H204)/2)/2+L204</f>
        <v>112.44140625</v>
      </c>
      <c r="P204" s="40">
        <f>((M204-J204)/2+(J204-H204)/2)/2+M204</f>
        <v>113.06640625000001</v>
      </c>
      <c r="Q204" s="40">
        <f aca="true" t="shared" si="56" ref="Q204:Z204">((N204-K204)/2+(K204-H204)/2)/2+N204</f>
        <v>113.31640625000001</v>
      </c>
      <c r="R204" s="40">
        <f t="shared" si="56"/>
        <v>112.6961328125</v>
      </c>
      <c r="S204" s="40">
        <f t="shared" si="56"/>
        <v>113.37738281250002</v>
      </c>
      <c r="T204" s="40">
        <f t="shared" si="56"/>
        <v>113.58988281250001</v>
      </c>
      <c r="U204" s="40">
        <f t="shared" si="56"/>
        <v>112.856884765625</v>
      </c>
      <c r="V204" s="40">
        <f t="shared" si="56"/>
        <v>113.58344726562501</v>
      </c>
      <c r="W204" s="40">
        <f t="shared" si="56"/>
        <v>113.799072265625</v>
      </c>
      <c r="X204" s="40">
        <f t="shared" si="56"/>
        <v>112.96075439453125</v>
      </c>
      <c r="Y204" s="40">
        <f t="shared" si="56"/>
        <v>113.71270751953126</v>
      </c>
      <c r="Z204" s="40">
        <f t="shared" si="56"/>
        <v>113.91973876953125</v>
      </c>
      <c r="AA204" s="46" t="s">
        <v>1999</v>
      </c>
    </row>
    <row r="205" spans="2:27" s="29" customFormat="1" ht="37.5">
      <c r="B205" s="11" t="s">
        <v>88</v>
      </c>
      <c r="C205" s="10" t="s">
        <v>126</v>
      </c>
      <c r="D205" s="53"/>
      <c r="E205" s="16">
        <v>100</v>
      </c>
      <c r="F205" s="22">
        <v>99.99</v>
      </c>
      <c r="G205" s="55"/>
      <c r="H205" s="22">
        <v>103.83765527036715</v>
      </c>
      <c r="I205" s="22">
        <v>104.85829401371014</v>
      </c>
      <c r="J205" s="22">
        <v>104.85829401371014</v>
      </c>
      <c r="K205" s="22">
        <v>104.85829401371014</v>
      </c>
      <c r="L205" s="22">
        <v>104.31583003037892</v>
      </c>
      <c r="M205" s="22">
        <v>104.31583003037892</v>
      </c>
      <c r="N205" s="22">
        <v>104.31583003037892</v>
      </c>
      <c r="O205" s="22">
        <v>104.40445654713957</v>
      </c>
      <c r="P205" s="22">
        <v>104.40445654713957</v>
      </c>
      <c r="Q205" s="22">
        <v>104.40445654713957</v>
      </c>
      <c r="R205" s="22">
        <v>104.40445654713957</v>
      </c>
      <c r="S205" s="22">
        <v>104.40445654713957</v>
      </c>
      <c r="T205" s="22">
        <v>104.40445654713957</v>
      </c>
      <c r="U205" s="22">
        <v>104.31583003037892</v>
      </c>
      <c r="V205" s="22">
        <v>104.31583003037892</v>
      </c>
      <c r="W205" s="22">
        <v>104.31583003037892</v>
      </c>
      <c r="X205" s="22">
        <v>104.31583003037892</v>
      </c>
      <c r="Y205" s="22">
        <v>104.31583003037892</v>
      </c>
      <c r="Z205" s="22">
        <v>104.31583003037892</v>
      </c>
      <c r="AA205" s="46" t="s">
        <v>1999</v>
      </c>
    </row>
    <row r="206" spans="2:27" s="29" customFormat="1" ht="37.5">
      <c r="B206" s="9" t="s">
        <v>1973</v>
      </c>
      <c r="C206" s="10"/>
      <c r="D206" s="53"/>
      <c r="E206" s="16"/>
      <c r="F206" s="22"/>
      <c r="G206" s="55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46" t="s">
        <v>1999</v>
      </c>
    </row>
    <row r="207" spans="2:27" s="29" customFormat="1" ht="40.5" customHeight="1">
      <c r="B207" s="11" t="s">
        <v>132</v>
      </c>
      <c r="C207" s="10" t="s">
        <v>89</v>
      </c>
      <c r="D207" s="291">
        <v>2803</v>
      </c>
      <c r="E207" s="294">
        <v>2837</v>
      </c>
      <c r="F207" s="300">
        <v>2967</v>
      </c>
      <c r="G207" s="289"/>
      <c r="H207" s="300">
        <v>3056.01</v>
      </c>
      <c r="I207" s="300">
        <v>3031.32456</v>
      </c>
      <c r="J207" s="300">
        <v>3061.944</v>
      </c>
      <c r="K207" s="300">
        <v>3070.845</v>
      </c>
      <c r="L207" s="300">
        <v>3071.864198473283</v>
      </c>
      <c r="M207" s="300">
        <v>3102.893129770993</v>
      </c>
      <c r="N207" s="300">
        <v>3211.494389312977</v>
      </c>
      <c r="O207" s="300">
        <v>3102.0383764799994</v>
      </c>
      <c r="P207" s="300">
        <v>3105.1435199999996</v>
      </c>
      <c r="Q207" s="300">
        <v>3213.823543199999</v>
      </c>
      <c r="R207" s="300">
        <v>3134.13111</v>
      </c>
      <c r="S207" s="300">
        <v>3165.7889999999998</v>
      </c>
      <c r="T207" s="300">
        <v>3276.5916149999994</v>
      </c>
      <c r="U207" s="300">
        <v>3138.537105</v>
      </c>
      <c r="V207" s="300">
        <v>3170.2395</v>
      </c>
      <c r="W207" s="300">
        <v>3281.1978825</v>
      </c>
      <c r="X207" s="300">
        <v>3145.8804299999997</v>
      </c>
      <c r="Y207" s="300">
        <v>3177.6569999999997</v>
      </c>
      <c r="Z207" s="300">
        <v>3288.874994999999</v>
      </c>
      <c r="AA207" s="46" t="s">
        <v>1999</v>
      </c>
    </row>
    <row r="208" spans="2:27" s="29" customFormat="1" ht="37.5">
      <c r="B208" s="11" t="s">
        <v>90</v>
      </c>
      <c r="C208" s="10"/>
      <c r="D208" s="291"/>
      <c r="E208" s="294"/>
      <c r="F208" s="290"/>
      <c r="G208" s="289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290"/>
      <c r="S208" s="290"/>
      <c r="T208" s="290"/>
      <c r="U208" s="290"/>
      <c r="V208" s="290"/>
      <c r="W208" s="290"/>
      <c r="X208" s="290"/>
      <c r="Y208" s="290"/>
      <c r="Z208" s="290"/>
      <c r="AA208" s="46" t="s">
        <v>1999</v>
      </c>
    </row>
    <row r="209" spans="2:27" s="29" customFormat="1" ht="18.75">
      <c r="B209" s="11" t="s">
        <v>91</v>
      </c>
      <c r="C209" s="10" t="s">
        <v>89</v>
      </c>
      <c r="D209" s="291">
        <v>19</v>
      </c>
      <c r="E209" s="294">
        <v>20</v>
      </c>
      <c r="F209" s="290">
        <v>23</v>
      </c>
      <c r="G209" s="289"/>
      <c r="H209" s="290">
        <v>23.69</v>
      </c>
      <c r="I209" s="290">
        <v>23.49864</v>
      </c>
      <c r="J209" s="290">
        <v>23.736</v>
      </c>
      <c r="K209" s="290">
        <v>24.56676</v>
      </c>
      <c r="L209" s="290">
        <v>23.812900763358783</v>
      </c>
      <c r="M209" s="290">
        <v>24.05343511450382</v>
      </c>
      <c r="N209" s="290">
        <v>24.895305343511453</v>
      </c>
      <c r="O209" s="290">
        <v>24.04680912</v>
      </c>
      <c r="P209" s="290">
        <v>24.07088</v>
      </c>
      <c r="Q209" s="290">
        <v>24.913360799999996</v>
      </c>
      <c r="R209" s="290">
        <v>24.29559</v>
      </c>
      <c r="S209" s="290">
        <v>24.541</v>
      </c>
      <c r="T209" s="290">
        <v>25.399935</v>
      </c>
      <c r="U209" s="290">
        <v>25.4370753892728</v>
      </c>
      <c r="V209" s="290">
        <v>25.69401554472</v>
      </c>
      <c r="W209" s="290">
        <v>26.593306088785198</v>
      </c>
      <c r="X209" s="290">
        <v>25.4965912418448</v>
      </c>
      <c r="Y209" s="290">
        <v>25.75413256752</v>
      </c>
      <c r="Z209" s="290">
        <v>26.655527207383198</v>
      </c>
      <c r="AA209" s="46" t="s">
        <v>1999</v>
      </c>
    </row>
    <row r="210" spans="2:27" s="29" customFormat="1" ht="18.75">
      <c r="B210" s="11" t="s">
        <v>92</v>
      </c>
      <c r="C210" s="31" t="s">
        <v>89</v>
      </c>
      <c r="D210" s="292">
        <v>245</v>
      </c>
      <c r="E210" s="295">
        <v>238</v>
      </c>
      <c r="F210" s="290">
        <v>243</v>
      </c>
      <c r="G210" s="289"/>
      <c r="H210" s="290">
        <v>250.29000000000002</v>
      </c>
      <c r="I210" s="290">
        <v>248.26824000000002</v>
      </c>
      <c r="J210" s="290">
        <v>250.776</v>
      </c>
      <c r="K210" s="290">
        <v>259.55316</v>
      </c>
      <c r="L210" s="290">
        <v>251.58847328244275</v>
      </c>
      <c r="M210" s="290">
        <v>254.12977099236642</v>
      </c>
      <c r="N210" s="290">
        <v>263.0243129770992</v>
      </c>
      <c r="O210" s="290">
        <v>242.757</v>
      </c>
      <c r="P210" s="290">
        <v>254.05976592</v>
      </c>
      <c r="Q210" s="290">
        <v>262.9518577272</v>
      </c>
      <c r="R210" s="290">
        <v>256.68819</v>
      </c>
      <c r="S210" s="290">
        <v>259.281</v>
      </c>
      <c r="T210" s="290">
        <v>268.355835</v>
      </c>
      <c r="U210" s="290">
        <v>257.04904500000004</v>
      </c>
      <c r="V210" s="290">
        <v>259.6455</v>
      </c>
      <c r="W210" s="290">
        <v>268.7330925</v>
      </c>
      <c r="X210" s="290">
        <v>257.65047</v>
      </c>
      <c r="Y210" s="290">
        <v>260.253</v>
      </c>
      <c r="Z210" s="290">
        <v>269.361855</v>
      </c>
      <c r="AA210" s="46" t="s">
        <v>1999</v>
      </c>
    </row>
    <row r="211" spans="2:27" s="29" customFormat="1" ht="18.75">
      <c r="B211" s="11" t="s">
        <v>93</v>
      </c>
      <c r="C211" s="10" t="s">
        <v>89</v>
      </c>
      <c r="D211" s="291">
        <v>27</v>
      </c>
      <c r="E211" s="294">
        <v>26</v>
      </c>
      <c r="F211" s="290">
        <v>24</v>
      </c>
      <c r="G211" s="289"/>
      <c r="H211" s="290">
        <v>24.72</v>
      </c>
      <c r="I211" s="290">
        <v>23.759999999999998</v>
      </c>
      <c r="J211" s="290">
        <v>24.768</v>
      </c>
      <c r="K211" s="290">
        <v>24.839999999999996</v>
      </c>
      <c r="L211" s="290">
        <v>23.759999999999998</v>
      </c>
      <c r="M211" s="290">
        <v>25.099236641221374</v>
      </c>
      <c r="N211" s="290">
        <v>24.839999999999996</v>
      </c>
      <c r="O211" s="290">
        <v>23.976</v>
      </c>
      <c r="P211" s="290">
        <v>25.092322559999996</v>
      </c>
      <c r="Q211" s="290">
        <v>24.81516</v>
      </c>
      <c r="R211" s="290">
        <v>23.73624</v>
      </c>
      <c r="S211" s="290">
        <v>25.582392</v>
      </c>
      <c r="T211" s="290">
        <v>24.81516</v>
      </c>
      <c r="U211" s="290">
        <v>23.73624</v>
      </c>
      <c r="V211" s="290">
        <v>25.618356</v>
      </c>
      <c r="W211" s="290">
        <v>24.81516</v>
      </c>
      <c r="X211" s="290">
        <v>23.73624</v>
      </c>
      <c r="Y211" s="290">
        <v>25.678296</v>
      </c>
      <c r="Z211" s="290">
        <v>24.81516</v>
      </c>
      <c r="AA211" s="46" t="s">
        <v>1999</v>
      </c>
    </row>
    <row r="212" spans="2:27" s="29" customFormat="1" ht="18.75">
      <c r="B212" s="11" t="s">
        <v>94</v>
      </c>
      <c r="C212" s="31" t="s">
        <v>89</v>
      </c>
      <c r="D212" s="292">
        <v>138</v>
      </c>
      <c r="E212" s="295">
        <v>146</v>
      </c>
      <c r="F212" s="290">
        <v>166</v>
      </c>
      <c r="G212" s="289"/>
      <c r="H212" s="290">
        <v>170.98000000000002</v>
      </c>
      <c r="I212" s="290">
        <v>169.59888</v>
      </c>
      <c r="J212" s="290">
        <v>171.312</v>
      </c>
      <c r="K212" s="290">
        <v>177.30792</v>
      </c>
      <c r="L212" s="290">
        <v>171.86702290076335</v>
      </c>
      <c r="M212" s="290">
        <v>173.6030534351145</v>
      </c>
      <c r="N212" s="290">
        <v>179.6791603053435</v>
      </c>
      <c r="O212" s="290">
        <v>181.8177803776</v>
      </c>
      <c r="P212" s="290">
        <v>173.72896</v>
      </c>
      <c r="Q212" s="290">
        <v>179.8094736</v>
      </c>
      <c r="R212" s="290">
        <v>175.35078</v>
      </c>
      <c r="S212" s="290">
        <v>177.12199999999999</v>
      </c>
      <c r="T212" s="290">
        <v>183.32126999999997</v>
      </c>
      <c r="U212" s="290">
        <v>175.59729000000002</v>
      </c>
      <c r="V212" s="290">
        <v>177.371</v>
      </c>
      <c r="W212" s="290">
        <v>183.578985</v>
      </c>
      <c r="X212" s="290">
        <v>176.00814</v>
      </c>
      <c r="Y212" s="290">
        <v>177.786</v>
      </c>
      <c r="Z212" s="290">
        <v>184.00851</v>
      </c>
      <c r="AA212" s="46" t="s">
        <v>1999</v>
      </c>
    </row>
    <row r="213" spans="2:27" s="29" customFormat="1" ht="56.25">
      <c r="B213" s="11" t="s">
        <v>95</v>
      </c>
      <c r="C213" s="31" t="s">
        <v>89</v>
      </c>
      <c r="D213" s="292">
        <v>848</v>
      </c>
      <c r="E213" s="295">
        <v>855</v>
      </c>
      <c r="F213" s="290">
        <v>872</v>
      </c>
      <c r="G213" s="289"/>
      <c r="H213" s="290">
        <v>898.16</v>
      </c>
      <c r="I213" s="290">
        <v>863.28</v>
      </c>
      <c r="J213" s="290">
        <v>899.904</v>
      </c>
      <c r="K213" s="290">
        <v>902.52</v>
      </c>
      <c r="L213" s="290">
        <v>863.28</v>
      </c>
      <c r="M213" s="290">
        <v>911.93893129771</v>
      </c>
      <c r="N213" s="290">
        <v>902.52</v>
      </c>
      <c r="O213" s="290">
        <v>871.128</v>
      </c>
      <c r="P213" s="290">
        <v>911.68771968</v>
      </c>
      <c r="Q213" s="290">
        <v>901.61748</v>
      </c>
      <c r="R213" s="290">
        <v>862.41672</v>
      </c>
      <c r="S213" s="290">
        <v>929.493576</v>
      </c>
      <c r="T213" s="290">
        <v>962.0258511599999</v>
      </c>
      <c r="U213" s="290">
        <v>862.41672</v>
      </c>
      <c r="V213" s="290">
        <v>930.8002680000001</v>
      </c>
      <c r="W213" s="290">
        <v>963.37827738</v>
      </c>
      <c r="X213" s="290">
        <v>862.41672</v>
      </c>
      <c r="Y213" s="290">
        <v>932.978088</v>
      </c>
      <c r="Z213" s="290">
        <v>965.6323210799999</v>
      </c>
      <c r="AA213" s="46" t="s">
        <v>1999</v>
      </c>
    </row>
    <row r="214" spans="2:27" s="29" customFormat="1" ht="18.75">
      <c r="B214" s="11" t="s">
        <v>96</v>
      </c>
      <c r="C214" s="31" t="s">
        <v>89</v>
      </c>
      <c r="D214" s="292">
        <v>354</v>
      </c>
      <c r="E214" s="295">
        <v>357</v>
      </c>
      <c r="F214" s="290">
        <v>378</v>
      </c>
      <c r="G214" s="289"/>
      <c r="H214" s="290">
        <v>389.34000000000003</v>
      </c>
      <c r="I214" s="290">
        <v>374.21999999999997</v>
      </c>
      <c r="J214" s="290">
        <v>390.096</v>
      </c>
      <c r="K214" s="290">
        <v>403.74935999999997</v>
      </c>
      <c r="L214" s="290">
        <v>391.3598473282443</v>
      </c>
      <c r="M214" s="290">
        <v>395.31297709923666</v>
      </c>
      <c r="N214" s="290">
        <v>409.1489312977099</v>
      </c>
      <c r="O214" s="290">
        <v>395.20408032</v>
      </c>
      <c r="P214" s="290">
        <v>395.59968</v>
      </c>
      <c r="Q214" s="290">
        <v>409.44566879999996</v>
      </c>
      <c r="R214" s="290">
        <v>399.29274</v>
      </c>
      <c r="S214" s="290">
        <v>403.32599999999996</v>
      </c>
      <c r="T214" s="290">
        <v>417.44240999999994</v>
      </c>
      <c r="U214" s="290">
        <v>399.85407000000004</v>
      </c>
      <c r="V214" s="290">
        <v>403.89300000000003</v>
      </c>
      <c r="W214" s="290">
        <v>418.029255</v>
      </c>
      <c r="X214" s="290">
        <v>400.78961999999996</v>
      </c>
      <c r="Y214" s="290">
        <v>404.83799999999997</v>
      </c>
      <c r="Z214" s="290">
        <v>419.0073299999999</v>
      </c>
      <c r="AA214" s="46" t="s">
        <v>1999</v>
      </c>
    </row>
    <row r="215" spans="2:27" s="29" customFormat="1" ht="37.5">
      <c r="B215" s="11" t="s">
        <v>97</v>
      </c>
      <c r="C215" s="31" t="s">
        <v>89</v>
      </c>
      <c r="D215" s="292">
        <v>377</v>
      </c>
      <c r="E215" s="295">
        <v>382</v>
      </c>
      <c r="F215" s="290">
        <v>278</v>
      </c>
      <c r="G215" s="289"/>
      <c r="H215" s="290">
        <v>286.34000000000003</v>
      </c>
      <c r="I215" s="290">
        <v>284.02704</v>
      </c>
      <c r="J215" s="290">
        <v>286.896</v>
      </c>
      <c r="K215" s="290">
        <v>296.93736</v>
      </c>
      <c r="L215" s="290">
        <v>287.8254961832061</v>
      </c>
      <c r="M215" s="290">
        <v>290.7328244274809</v>
      </c>
      <c r="N215" s="290">
        <v>300.90847328244274</v>
      </c>
      <c r="O215" s="290">
        <v>290.65273632</v>
      </c>
      <c r="P215" s="290">
        <v>290.94368</v>
      </c>
      <c r="Q215" s="290">
        <v>301.12670879999996</v>
      </c>
      <c r="R215" s="290">
        <v>293.65974</v>
      </c>
      <c r="S215" s="290">
        <v>296.626</v>
      </c>
      <c r="T215" s="290">
        <v>307.0079099999999</v>
      </c>
      <c r="U215" s="290">
        <v>294.07257</v>
      </c>
      <c r="V215" s="290">
        <v>297.043</v>
      </c>
      <c r="W215" s="290">
        <v>307.439505</v>
      </c>
      <c r="X215" s="290">
        <v>294.76062</v>
      </c>
      <c r="Y215" s="290">
        <v>297.738</v>
      </c>
      <c r="Z215" s="290">
        <v>308.15882999999997</v>
      </c>
      <c r="AA215" s="46" t="s">
        <v>1999</v>
      </c>
    </row>
    <row r="216" spans="2:28" ht="18" hidden="1">
      <c r="B216" s="18" t="s">
        <v>98</v>
      </c>
      <c r="C216" s="24" t="s">
        <v>89</v>
      </c>
      <c r="D216" s="293"/>
      <c r="E216" s="60"/>
      <c r="F216" s="21"/>
      <c r="G216" s="55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46" t="s">
        <v>1999</v>
      </c>
      <c r="AB216" t="s">
        <v>2007</v>
      </c>
    </row>
    <row r="217" spans="2:27" s="29" customFormat="1" ht="56.25">
      <c r="B217" s="11" t="s">
        <v>134</v>
      </c>
      <c r="C217" s="31" t="s">
        <v>99</v>
      </c>
      <c r="D217" s="62">
        <v>5.9</v>
      </c>
      <c r="E217" s="296">
        <v>5.8</v>
      </c>
      <c r="F217" s="22">
        <v>5.9</v>
      </c>
      <c r="G217" s="55"/>
      <c r="H217" s="22">
        <v>6</v>
      </c>
      <c r="I217" s="22">
        <v>5.976827999999999</v>
      </c>
      <c r="J217" s="22">
        <v>6.0371999999999995</v>
      </c>
      <c r="K217" s="22">
        <v>6.248501999999999</v>
      </c>
      <c r="L217" s="22">
        <v>6.056759541984732</v>
      </c>
      <c r="M217" s="22">
        <v>6.11793893129771</v>
      </c>
      <c r="N217" s="22">
        <v>6.332066793893129</v>
      </c>
      <c r="O217" s="22">
        <v>6.116253623999999</v>
      </c>
      <c r="P217" s="22">
        <v>6.122375999999999</v>
      </c>
      <c r="Q217" s="22">
        <v>6.336659159999999</v>
      </c>
      <c r="R217" s="22">
        <v>6.179530499999999</v>
      </c>
      <c r="S217" s="22">
        <v>6.241949999999999</v>
      </c>
      <c r="T217" s="22">
        <v>6.460418249999998</v>
      </c>
      <c r="U217" s="22">
        <v>6.18821775</v>
      </c>
      <c r="V217" s="22">
        <v>6.250725</v>
      </c>
      <c r="W217" s="22">
        <v>6.469500375</v>
      </c>
      <c r="X217" s="22">
        <v>6.2026965</v>
      </c>
      <c r="Y217" s="22">
        <v>6.26535</v>
      </c>
      <c r="Z217" s="22">
        <v>6.48463725</v>
      </c>
      <c r="AA217" s="46" t="s">
        <v>1999</v>
      </c>
    </row>
    <row r="218" spans="2:27" s="29" customFormat="1" ht="37.5">
      <c r="B218" s="11" t="s">
        <v>133</v>
      </c>
      <c r="C218" s="10" t="s">
        <v>100</v>
      </c>
      <c r="D218" s="54">
        <v>11384</v>
      </c>
      <c r="E218" s="39">
        <v>12192.3</v>
      </c>
      <c r="F218" s="22">
        <v>13168.2</v>
      </c>
      <c r="G218" s="55"/>
      <c r="H218" s="22">
        <v>13563.246000000001</v>
      </c>
      <c r="I218" s="22">
        <v>13453.686576000002</v>
      </c>
      <c r="J218" s="22">
        <v>13589.582400000001</v>
      </c>
      <c r="K218" s="22">
        <v>14065.217784</v>
      </c>
      <c r="L218" s="22">
        <v>13633.610427480919</v>
      </c>
      <c r="M218" s="22">
        <v>13771.32366412214</v>
      </c>
      <c r="N218" s="22">
        <v>14253.319992366412</v>
      </c>
      <c r="O218" s="22">
        <v>13767.530080608</v>
      </c>
      <c r="P218" s="22">
        <v>13781.311392</v>
      </c>
      <c r="Q218" s="22">
        <v>14263.657290719999</v>
      </c>
      <c r="R218" s="22">
        <v>13909.964706</v>
      </c>
      <c r="S218" s="22">
        <v>14050.4694</v>
      </c>
      <c r="T218" s="22">
        <v>14542.235829</v>
      </c>
      <c r="U218" s="22">
        <v>13929.519483</v>
      </c>
      <c r="V218" s="22">
        <v>14070.2217</v>
      </c>
      <c r="W218" s="22">
        <v>14562.6794595</v>
      </c>
      <c r="X218" s="22">
        <v>13962.110778</v>
      </c>
      <c r="Y218" s="22">
        <v>14103.1422</v>
      </c>
      <c r="Z218" s="22">
        <v>14596.752176999998</v>
      </c>
      <c r="AA218" s="46" t="s">
        <v>1999</v>
      </c>
    </row>
    <row r="219" spans="2:27" s="29" customFormat="1" ht="18.75">
      <c r="B219" s="9" t="s">
        <v>1974</v>
      </c>
      <c r="C219" s="10"/>
      <c r="D219" s="53"/>
      <c r="E219" s="39"/>
      <c r="F219" s="40"/>
      <c r="G219" s="55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6" t="s">
        <v>1999</v>
      </c>
    </row>
    <row r="220" spans="2:27" s="29" customFormat="1" ht="18.75">
      <c r="B220" s="30" t="s">
        <v>1964</v>
      </c>
      <c r="C220" s="10" t="s">
        <v>1</v>
      </c>
      <c r="D220" s="277">
        <v>2342.965</v>
      </c>
      <c r="E220" s="39">
        <v>1538.513</v>
      </c>
      <c r="F220" s="40">
        <v>3884.634</v>
      </c>
      <c r="G220" s="55">
        <v>940.298</v>
      </c>
      <c r="H220" s="40">
        <f>(G220*4)*H12%*'Б. вар.(дано)'!D10%</f>
        <v>3942.1347996801946</v>
      </c>
      <c r="I220" s="40">
        <f>H220*I12%*'Б. вар.(дано)'!E10%</f>
        <v>4066.354226712477</v>
      </c>
      <c r="J220" s="40">
        <f>H220*J12%*'Б. вар.(дано)'!E10%</f>
        <v>4192.729470321573</v>
      </c>
      <c r="K220" s="40">
        <f>H220*K12%*'Б. вар.(дано)'!E10%</f>
        <v>4271.725652304017</v>
      </c>
      <c r="L220" s="40">
        <f>I220*L12%*'Б. вар.(дано)'!F10%</f>
        <v>4192.407548021759</v>
      </c>
      <c r="M220" s="40">
        <f>J220*M12%*'Б. вар.(дано)'!F10%</f>
        <v>4458.071198906242</v>
      </c>
      <c r="N220" s="40">
        <f>K220*N12%*'Б. вар.(дано)'!F10%</f>
        <v>4625.4591372925715</v>
      </c>
      <c r="O220" s="40">
        <f>L220*O12%*'Б. вар.(дано)'!G10%</f>
        <v>4352.178606561999</v>
      </c>
      <c r="P220" s="40">
        <f>M220*P12%*'Б. вар.(дано)'!G10%</f>
        <v>4770.674813999068</v>
      </c>
      <c r="Q220" s="40">
        <f>N220*Q12%*'Б. вар.(дано)'!G10%</f>
        <v>5042.301444341337</v>
      </c>
      <c r="R220" s="40">
        <f>O220*R12%*'Б. вар.(дано)'!H10%</f>
        <v>4457.943074969365</v>
      </c>
      <c r="S220" s="40">
        <f>P220*S12%*'Б. вар.(дано)'!H10%</f>
        <v>5117.700017025021</v>
      </c>
      <c r="T220" s="40">
        <f>Q220*T12%*'Б. вар.(дано)'!H10%</f>
        <v>5427.011396489525</v>
      </c>
      <c r="U220" s="40">
        <f>R220*U12%*'Б. вар.(дано)'!I10%</f>
        <v>4570.3421744660445</v>
      </c>
      <c r="V220" s="40">
        <f>S220*V12%*'Б. вар.(дано)'!I10%</f>
        <v>5498.452585907681</v>
      </c>
      <c r="W220" s="40">
        <f>T220*W12%*'Б. вар.(дано)'!I10%</f>
        <v>5845.986010758119</v>
      </c>
      <c r="X220" s="40">
        <f>U220*X12%*'Б. вар.(дано)'!J10%</f>
        <v>4691.00396102781</v>
      </c>
      <c r="Y220" s="40">
        <f>V220*Y12%*'Б. вар.(дано)'!J10%</f>
        <v>5913.48656050643</v>
      </c>
      <c r="Z220" s="40">
        <f>W220*Z12%*'Б. вар.(дано)'!J10%</f>
        <v>6304.294009882963</v>
      </c>
      <c r="AA220" s="46" t="s">
        <v>1999</v>
      </c>
    </row>
    <row r="221" spans="2:27" s="29" customFormat="1" ht="18" hidden="1">
      <c r="B221" s="287" t="s">
        <v>2134</v>
      </c>
      <c r="C221" s="53" t="s">
        <v>1</v>
      </c>
      <c r="D221" s="278">
        <v>6.444</v>
      </c>
      <c r="E221" s="288">
        <v>1677.125</v>
      </c>
      <c r="F221" s="40">
        <v>1053.266</v>
      </c>
      <c r="G221" s="55">
        <v>116.693</v>
      </c>
      <c r="H221" s="40">
        <f>(G221*4)*H12%*'Б. вар.(дано)'!D10%</f>
        <v>489.22738980523303</v>
      </c>
      <c r="I221" s="40">
        <f>H221*'Б. вар.(дано)'!E10%</f>
        <v>509.7406942597665</v>
      </c>
      <c r="J221" s="40">
        <f>H221*'Б. вар.(дано)'!E10%</f>
        <v>509.7406942597665</v>
      </c>
      <c r="K221" s="40">
        <f>H221*'Б. вар.(дано)'!E10%</f>
        <v>509.7406942597665</v>
      </c>
      <c r="L221" s="40">
        <f>I221*'Б. вар.(дано)'!F10%</f>
        <v>528.1831125780848</v>
      </c>
      <c r="M221" s="40">
        <f>J221*'Б. вар.(дано)'!F10%</f>
        <v>528.1831125780848</v>
      </c>
      <c r="N221" s="40">
        <f>K221*'Б. вар.(дано)'!F10%</f>
        <v>528.1831125780848</v>
      </c>
      <c r="O221" s="40">
        <f>L221*'Б. вар.(дано)'!G10%</f>
        <v>549.410791872598</v>
      </c>
      <c r="P221" s="40">
        <f>M221*'Б. вар.(дано)'!G10%</f>
        <v>549.410791872598</v>
      </c>
      <c r="Q221" s="40">
        <f>N221*'Б. вар.(дано)'!G10%</f>
        <v>549.410791872598</v>
      </c>
      <c r="R221" s="40">
        <f>O221*'Б. вар.(дано)'!H10%</f>
        <v>571.3322824683147</v>
      </c>
      <c r="S221" s="40">
        <f>P221*'Б. вар.(дано)'!H10%</f>
        <v>571.3322824683147</v>
      </c>
      <c r="T221" s="40">
        <f>Q221*'Б. вар.(дано)'!H10%</f>
        <v>571.3322824683147</v>
      </c>
      <c r="U221" s="40">
        <f>R221*U12%*'Б. вар.(дано)'!I10%</f>
        <v>585.7374089992906</v>
      </c>
      <c r="V221" s="40">
        <f>S221*U12%*'Б. вар.(дано)'!I10%</f>
        <v>585.7374089992906</v>
      </c>
      <c r="W221" s="40">
        <f>T221*U12%*'Б. вар.(дано)'!I10%</f>
        <v>585.7374089992906</v>
      </c>
      <c r="X221" s="40">
        <f>U221*'Б. вар.(дано)'!J10%</f>
        <v>609.1200463665422</v>
      </c>
      <c r="Y221" s="40">
        <f>V221*'Б. вар.(дано)'!J10%</f>
        <v>609.1200463665422</v>
      </c>
      <c r="Z221" s="40">
        <f>W221*'Б. вар.(дано)'!J10%</f>
        <v>609.1200463665422</v>
      </c>
      <c r="AA221" s="46" t="s">
        <v>2008</v>
      </c>
    </row>
    <row r="222" spans="2:27" s="29" customFormat="1" ht="37.5">
      <c r="B222" s="41" t="s">
        <v>1965</v>
      </c>
      <c r="C222" s="10" t="s">
        <v>1</v>
      </c>
      <c r="D222" s="278">
        <f>D220-D221</f>
        <v>2336.521</v>
      </c>
      <c r="E222" s="288">
        <f>E220-E221</f>
        <v>-138.61200000000008</v>
      </c>
      <c r="F222" s="288">
        <f>F220-F221</f>
        <v>2831.368</v>
      </c>
      <c r="G222" s="278">
        <f>G220-G221</f>
        <v>823.605</v>
      </c>
      <c r="H222" s="288">
        <f>H220-H221</f>
        <v>3452.9074098749616</v>
      </c>
      <c r="I222" s="288">
        <f aca="true" t="shared" si="57" ref="I222:Z222">I220-I221</f>
        <v>3556.613532452711</v>
      </c>
      <c r="J222" s="288">
        <f t="shared" si="57"/>
        <v>3682.9887760618067</v>
      </c>
      <c r="K222" s="288">
        <f t="shared" si="57"/>
        <v>3761.9849580442506</v>
      </c>
      <c r="L222" s="288">
        <f t="shared" si="57"/>
        <v>3664.2244354436743</v>
      </c>
      <c r="M222" s="288">
        <f t="shared" si="57"/>
        <v>3929.8880863281574</v>
      </c>
      <c r="N222" s="288">
        <f t="shared" si="57"/>
        <v>4097.276024714487</v>
      </c>
      <c r="O222" s="288">
        <f t="shared" si="57"/>
        <v>3802.767814689401</v>
      </c>
      <c r="P222" s="288">
        <f t="shared" si="57"/>
        <v>4221.26402212647</v>
      </c>
      <c r="Q222" s="288">
        <f t="shared" si="57"/>
        <v>4492.890652468739</v>
      </c>
      <c r="R222" s="288">
        <f t="shared" si="57"/>
        <v>3886.61079250105</v>
      </c>
      <c r="S222" s="288">
        <f t="shared" si="57"/>
        <v>4546.367734556707</v>
      </c>
      <c r="T222" s="288">
        <f t="shared" si="57"/>
        <v>4855.679114021211</v>
      </c>
      <c r="U222" s="288">
        <f t="shared" si="57"/>
        <v>3984.604765466754</v>
      </c>
      <c r="V222" s="288">
        <f t="shared" si="57"/>
        <v>4912.71517690839</v>
      </c>
      <c r="W222" s="288">
        <f t="shared" si="57"/>
        <v>5260.248601758828</v>
      </c>
      <c r="X222" s="288">
        <f t="shared" si="57"/>
        <v>4081.8839146612677</v>
      </c>
      <c r="Y222" s="288">
        <f t="shared" si="57"/>
        <v>5304.366514139888</v>
      </c>
      <c r="Z222" s="288">
        <f t="shared" si="57"/>
        <v>5695.173963516421</v>
      </c>
      <c r="AA222" s="46" t="s">
        <v>1999</v>
      </c>
    </row>
    <row r="223" spans="2:27" s="38" customFormat="1" ht="18.75">
      <c r="B223" s="9" t="s">
        <v>1994</v>
      </c>
      <c r="C223" s="10"/>
      <c r="D223" s="53"/>
      <c r="E223" s="16"/>
      <c r="F223" s="22"/>
      <c r="G223" s="55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46" t="s">
        <v>1999</v>
      </c>
    </row>
    <row r="224" spans="2:28" s="48" customFormat="1" ht="18.75">
      <c r="B224" s="17" t="s">
        <v>1982</v>
      </c>
      <c r="C224" s="49" t="s">
        <v>1983</v>
      </c>
      <c r="D224" s="277">
        <f>D225-71.754</f>
        <v>0.652000000000001</v>
      </c>
      <c r="E224" s="39">
        <f>E225-D225</f>
        <v>1.0629999999999882</v>
      </c>
      <c r="F224" s="39">
        <f>F225-E225</f>
        <v>1.6850000000000023</v>
      </c>
      <c r="G224" s="55"/>
      <c r="H224" s="40">
        <v>1.8</v>
      </c>
      <c r="I224" s="59">
        <f>I225-H225</f>
        <v>0.21814299999999776</v>
      </c>
      <c r="J224" s="59">
        <f>J225-H225</f>
        <v>0.9189999999999969</v>
      </c>
      <c r="K224" s="59">
        <f>K225-H225</f>
        <v>1.308364999999995</v>
      </c>
      <c r="L224" s="59">
        <f>L225-I225</f>
        <v>0.29184680000000185</v>
      </c>
      <c r="M224" s="59">
        <f>M225-J225</f>
        <v>1.0109000000000066</v>
      </c>
      <c r="N224" s="59">
        <f>N225-K225</f>
        <v>1.3314901000000106</v>
      </c>
      <c r="O224" s="59">
        <f aca="true" t="shared" si="58" ref="O224:V224">O225-L225</f>
        <v>0.4334402000000068</v>
      </c>
      <c r="P224" s="59">
        <f t="shared" si="58"/>
        <v>1.0109000000000066</v>
      </c>
      <c r="Q224" s="59">
        <f t="shared" si="58"/>
        <v>1.4194721000000072</v>
      </c>
      <c r="R224" s="59">
        <f t="shared" si="58"/>
        <v>0.5001933000000065</v>
      </c>
      <c r="S224" s="59">
        <f t="shared" si="58"/>
        <v>1.0109000000000066</v>
      </c>
      <c r="T224" s="59">
        <f t="shared" si="58"/>
        <v>1.5104868000000096</v>
      </c>
      <c r="U224" s="59">
        <f t="shared" si="58"/>
        <v>0.4880625000000123</v>
      </c>
      <c r="V224" s="59">
        <f t="shared" si="58"/>
        <v>1.0109000000000066</v>
      </c>
      <c r="W224" s="59">
        <f>W225-T225</f>
        <v>1.6045342000000034</v>
      </c>
      <c r="X224" s="59">
        <f>X225-U225</f>
        <v>0.7247142000000082</v>
      </c>
      <c r="Y224" s="59">
        <f>Y225-V225</f>
        <v>1.0109000000000066</v>
      </c>
      <c r="Z224" s="59">
        <f>Z225-W225</f>
        <v>1.7016143000000028</v>
      </c>
      <c r="AA224" s="46" t="s">
        <v>1999</v>
      </c>
      <c r="AB224" s="50" t="s">
        <v>2000</v>
      </c>
    </row>
    <row r="225" spans="1:27" s="51" customFormat="1" ht="18" hidden="1">
      <c r="A225" s="48"/>
      <c r="B225" s="57" t="s">
        <v>2003</v>
      </c>
      <c r="C225" s="53" t="s">
        <v>1983</v>
      </c>
      <c r="D225" s="54">
        <v>72.406</v>
      </c>
      <c r="E225" s="54">
        <v>73.469</v>
      </c>
      <c r="F225" s="55">
        <v>75.154</v>
      </c>
      <c r="G225" s="55"/>
      <c r="H225" s="55">
        <f>F225+H224</f>
        <v>76.954</v>
      </c>
      <c r="I225" s="305">
        <f>J225-J225*0.9%</f>
        <v>77.17214299999999</v>
      </c>
      <c r="J225" s="305">
        <f>H225+0.919</f>
        <v>77.87299999999999</v>
      </c>
      <c r="K225" s="305">
        <f>J225+J225*0.5%</f>
        <v>78.26236499999999</v>
      </c>
      <c r="L225" s="305">
        <f>M225-M225*1.8%</f>
        <v>77.4639898</v>
      </c>
      <c r="M225" s="305">
        <f>J225+0.919*110%</f>
        <v>78.8839</v>
      </c>
      <c r="N225" s="305">
        <f>M225+M225*0.9%</f>
        <v>79.5938551</v>
      </c>
      <c r="O225" s="305">
        <f>P225-P225*2.5%</f>
        <v>77.89743</v>
      </c>
      <c r="P225" s="305">
        <f>M225+0.919*110%</f>
        <v>79.8948</v>
      </c>
      <c r="Q225" s="305">
        <f>P225+P225*1.4%</f>
        <v>81.0133272</v>
      </c>
      <c r="R225" s="305">
        <f>S225-S225*3.1%</f>
        <v>78.3976233</v>
      </c>
      <c r="S225" s="305">
        <f>P225+0.919*110%</f>
        <v>80.90570000000001</v>
      </c>
      <c r="T225" s="305">
        <f>S225+S225*2%</f>
        <v>82.52381400000002</v>
      </c>
      <c r="U225" s="305">
        <f>V225-V225*3.7%</f>
        <v>78.88568580000002</v>
      </c>
      <c r="V225" s="305">
        <f>S225+0.919*110%</f>
        <v>81.91660000000002</v>
      </c>
      <c r="W225" s="305">
        <f>V225+V225*2.7%</f>
        <v>84.12834820000002</v>
      </c>
      <c r="X225" s="305">
        <f>Y225-Y225*4%</f>
        <v>79.61040000000003</v>
      </c>
      <c r="Y225" s="305">
        <f>V225+0.919*110%</f>
        <v>82.92750000000002</v>
      </c>
      <c r="Z225" s="305">
        <f>Y225+Y225*3.5%</f>
        <v>85.82996250000002</v>
      </c>
      <c r="AA225" s="52" t="s">
        <v>2008</v>
      </c>
    </row>
    <row r="226" spans="1:27" s="38" customFormat="1" ht="18.75">
      <c r="A226" s="48"/>
      <c r="B226" s="42" t="s">
        <v>1984</v>
      </c>
      <c r="C226" s="10" t="s">
        <v>1983</v>
      </c>
      <c r="D226" s="54">
        <v>37.566</v>
      </c>
      <c r="E226" s="39">
        <v>39.993</v>
      </c>
      <c r="F226" s="40">
        <v>39.978</v>
      </c>
      <c r="G226" s="55"/>
      <c r="H226" s="40">
        <f>F226</f>
        <v>39.978</v>
      </c>
      <c r="I226" s="59">
        <f>I225*J226/J225</f>
        <v>39.71131520510075</v>
      </c>
      <c r="J226" s="59">
        <f>H226*'Б. вар.(дано)'!E97%</f>
        <v>40.07196287093921</v>
      </c>
      <c r="K226" s="59">
        <f>K225*J226/J225</f>
        <v>40.27232268529391</v>
      </c>
      <c r="L226" s="59">
        <f>L225*M226/M225</f>
        <v>39.45427157678118</v>
      </c>
      <c r="M226" s="59">
        <f>J226*'Б. вар.(дано)'!F97%</f>
        <v>40.17746596413562</v>
      </c>
      <c r="N226" s="59">
        <f>N225*M226/M225</f>
        <v>40.53906315781285</v>
      </c>
      <c r="O226" s="59">
        <f>O225*P226/P225</f>
        <v>39.261958177196746</v>
      </c>
      <c r="P226" s="59">
        <f>M226*'Б. вар.(дано)'!G97%</f>
        <v>40.26867505353513</v>
      </c>
      <c r="Q226" s="59">
        <f>Q225*P226/P225</f>
        <v>40.83243650428462</v>
      </c>
      <c r="R226" s="59">
        <f>R225*S226/S225</f>
        <v>39.046406789615936</v>
      </c>
      <c r="S226" s="59">
        <f>P226*'Б. вар.(дано)'!H97%</f>
        <v>40.29556944232811</v>
      </c>
      <c r="T226" s="59">
        <f>T225*S226/S225</f>
        <v>41.101480831174676</v>
      </c>
      <c r="U226" s="59">
        <f>U225*V226/V225</f>
        <v>38.843644813690965</v>
      </c>
      <c r="V226" s="59">
        <f>S226*'Б. вар.(дано)'!I97%</f>
        <v>40.33607976499581</v>
      </c>
      <c r="W226" s="59">
        <f>W225*V226/V225</f>
        <v>41.4251539186507</v>
      </c>
      <c r="X226" s="59">
        <f>X225*Y226/Y225</f>
        <v>38.78886255110008</v>
      </c>
      <c r="Y226" s="59">
        <f>V226*'Б. вар.(дано)'!J97%</f>
        <v>40.40506515739592</v>
      </c>
      <c r="Z226" s="59">
        <f>Z225*Y226/Y225</f>
        <v>41.81924243790478</v>
      </c>
      <c r="AA226" s="46" t="s">
        <v>1999</v>
      </c>
    </row>
    <row r="227" spans="1:27" s="38" customFormat="1" ht="18.75">
      <c r="A227" s="48"/>
      <c r="B227" s="43" t="s">
        <v>1985</v>
      </c>
      <c r="C227" s="10" t="s">
        <v>1983</v>
      </c>
      <c r="D227" s="54">
        <v>17.602</v>
      </c>
      <c r="E227" s="39">
        <v>18.193</v>
      </c>
      <c r="F227" s="40">
        <f>F225*F229%</f>
        <v>18.440148125979995</v>
      </c>
      <c r="G227" s="55"/>
      <c r="H227" s="40">
        <f>H225*H229%</f>
        <v>18.881804812606973</v>
      </c>
      <c r="I227" s="59">
        <f>I226*H227/H226-(I226*H227/H226*I233/1000)</f>
        <v>18.39944851750158</v>
      </c>
      <c r="J227" s="59">
        <f>J226*I227/I226-(J226*I227/I226*J233/1000)</f>
        <v>18.317498616397895</v>
      </c>
      <c r="K227" s="59">
        <f>K226*I227/I226-(K226*I227/I226*K233/1000)</f>
        <v>18.599428319203838</v>
      </c>
      <c r="L227" s="59">
        <f>L226*I227/I226-(L226*I227/I226*L233/1000)</f>
        <v>17.93276211093013</v>
      </c>
      <c r="M227" s="59">
        <f>M226*L227/L226-(M226*L227/L226*M233/1000)</f>
        <v>17.99546938329225</v>
      </c>
      <c r="N227" s="59">
        <f>N226*L227/L226-(N226*L227/L226*N233/1000)</f>
        <v>18.34691636900578</v>
      </c>
      <c r="O227" s="59">
        <f>O226*L227/L226-(O226*L227/L226*O233/1000)</f>
        <v>17.489949478539778</v>
      </c>
      <c r="P227" s="59">
        <f>P226*O227/O226-(P226*O227/O226*P233/1000)</f>
        <v>17.680422397918374</v>
      </c>
      <c r="Q227" s="59">
        <f>Q226*O227/O226-(Q226*O227/O226*Q233/1000)</f>
        <v>18.074506444473695</v>
      </c>
      <c r="R227" s="59">
        <f>R226*O227/O226-(R226*O227/O226*R233/1000)</f>
        <v>17.032051980264523</v>
      </c>
      <c r="S227" s="59">
        <f>S226*R227/R226-(S226*R227/R226*S233/1000)</f>
        <v>17.3273068889484</v>
      </c>
      <c r="T227" s="59">
        <f>T226*R227/R226-(T226*R227/R226*T233/1000)</f>
        <v>17.798457886666203</v>
      </c>
      <c r="U227" s="59">
        <f>U226*R227/R226-(U226*R227/R226*U233/1000)</f>
        <v>16.576293366131456</v>
      </c>
      <c r="V227" s="59">
        <f>V226*U227/U226-(V226*U227/U226*V233/1000)</f>
        <v>16.971733872636502</v>
      </c>
      <c r="W227" s="59">
        <f>W226*U227/U226-(W226*U227/U226*W233/1000)</f>
        <v>17.55361908427079</v>
      </c>
      <c r="X227" s="59">
        <f>X226*U227/U226-(X226*U227/U226*X233/1000)</f>
        <v>16.179904530865766</v>
      </c>
      <c r="Y227" s="59">
        <f>Y226*X227/X226-(Y226*X227/X226*Y233/1000)</f>
        <v>16.620539149401125</v>
      </c>
      <c r="Z227" s="59">
        <f>Z226*X227/X226-(Z226*X227/X226*Z233/1000)</f>
        <v>17.263463904895406</v>
      </c>
      <c r="AA227" s="46" t="s">
        <v>1999</v>
      </c>
    </row>
    <row r="228" spans="1:27" s="38" customFormat="1" ht="34.5" hidden="1">
      <c r="A228" s="48"/>
      <c r="B228" s="56" t="s">
        <v>2071</v>
      </c>
      <c r="C228" s="53" t="s">
        <v>73</v>
      </c>
      <c r="D228" s="54">
        <f>D226*100/D225</f>
        <v>51.88244068171146</v>
      </c>
      <c r="E228" s="54">
        <f>E226*100/E225</f>
        <v>54.435203963576484</v>
      </c>
      <c r="F228" s="54">
        <f>F226*100/F225</f>
        <v>53.1947733986215</v>
      </c>
      <c r="G228" s="54"/>
      <c r="H228" s="54">
        <f>H226*100/H225</f>
        <v>51.95051589261118</v>
      </c>
      <c r="I228" s="304">
        <f>I226*100/I225</f>
        <v>51.45809570831894</v>
      </c>
      <c r="J228" s="304">
        <f>J226*100/J225</f>
        <v>51.45809570831895</v>
      </c>
      <c r="K228" s="304">
        <f aca="true" t="shared" si="59" ref="K228:Z228">K226*100/K225</f>
        <v>51.45809570831895</v>
      </c>
      <c r="L228" s="304">
        <f t="shared" si="59"/>
        <v>50.93240314453979</v>
      </c>
      <c r="M228" s="304">
        <f t="shared" si="59"/>
        <v>50.93240314453979</v>
      </c>
      <c r="N228" s="304">
        <f t="shared" si="59"/>
        <v>50.9324031445398</v>
      </c>
      <c r="O228" s="304">
        <f t="shared" si="59"/>
        <v>50.40212260814862</v>
      </c>
      <c r="P228" s="304">
        <f t="shared" si="59"/>
        <v>50.40212260814862</v>
      </c>
      <c r="Q228" s="304">
        <f t="shared" si="59"/>
        <v>50.40212260814862</v>
      </c>
      <c r="R228" s="304">
        <f t="shared" si="59"/>
        <v>49.80560015218718</v>
      </c>
      <c r="S228" s="304">
        <f t="shared" si="59"/>
        <v>49.80560015218718</v>
      </c>
      <c r="T228" s="304">
        <f t="shared" si="59"/>
        <v>49.80560015218718</v>
      </c>
      <c r="U228" s="304">
        <f t="shared" si="59"/>
        <v>49.24042228925004</v>
      </c>
      <c r="V228" s="304">
        <f t="shared" si="59"/>
        <v>49.24042228925004</v>
      </c>
      <c r="W228" s="304">
        <f t="shared" si="59"/>
        <v>49.24042228925005</v>
      </c>
      <c r="X228" s="304">
        <f t="shared" si="59"/>
        <v>48.72336095673438</v>
      </c>
      <c r="Y228" s="304">
        <f t="shared" si="59"/>
        <v>48.72336095673438</v>
      </c>
      <c r="Z228" s="304">
        <f t="shared" si="59"/>
        <v>48.72336095673439</v>
      </c>
      <c r="AA228" s="52" t="s">
        <v>2008</v>
      </c>
    </row>
    <row r="229" spans="1:27" s="38" customFormat="1" ht="34.5" hidden="1">
      <c r="A229" s="48"/>
      <c r="B229" s="56" t="s">
        <v>2070</v>
      </c>
      <c r="C229" s="53" t="s">
        <v>73</v>
      </c>
      <c r="D229" s="54">
        <f>D227*100/D225</f>
        <v>24.31014004364279</v>
      </c>
      <c r="E229" s="54">
        <f>E227*100/E225</f>
        <v>24.762825137132673</v>
      </c>
      <c r="F229" s="54">
        <f>(D229+E229)/2</f>
        <v>24.53648259038773</v>
      </c>
      <c r="G229" s="55"/>
      <c r="H229" s="54">
        <f>F229</f>
        <v>24.53648259038773</v>
      </c>
      <c r="I229" s="304">
        <f>I227*100/I225</f>
        <v>23.8420857607927</v>
      </c>
      <c r="J229" s="304">
        <f>J227*100/J225</f>
        <v>23.522271668483167</v>
      </c>
      <c r="K229" s="304">
        <f aca="true" t="shared" si="60" ref="K229:Z229">K227*100/K225</f>
        <v>23.76548206689619</v>
      </c>
      <c r="L229" s="304">
        <f t="shared" si="60"/>
        <v>23.149804389406928</v>
      </c>
      <c r="M229" s="304">
        <f t="shared" si="60"/>
        <v>22.81260102922428</v>
      </c>
      <c r="N229" s="304">
        <f t="shared" si="60"/>
        <v>23.050669358777895</v>
      </c>
      <c r="O229" s="304">
        <f t="shared" si="60"/>
        <v>22.452537238442623</v>
      </c>
      <c r="P229" s="304">
        <f t="shared" si="60"/>
        <v>22.129628458821315</v>
      </c>
      <c r="Q229" s="304">
        <f t="shared" si="60"/>
        <v>22.31053466036844</v>
      </c>
      <c r="R229" s="304">
        <f t="shared" si="60"/>
        <v>21.725214698268182</v>
      </c>
      <c r="S229" s="304">
        <f t="shared" si="60"/>
        <v>21.416670134426123</v>
      </c>
      <c r="T229" s="304">
        <f t="shared" si="60"/>
        <v>21.567662743588414</v>
      </c>
      <c r="U229" s="304">
        <f t="shared" si="60"/>
        <v>21.013056041824324</v>
      </c>
      <c r="V229" s="304">
        <f t="shared" si="60"/>
        <v>20.718308465727947</v>
      </c>
      <c r="W229" s="304">
        <f t="shared" si="60"/>
        <v>20.865284365907453</v>
      </c>
      <c r="X229" s="304">
        <f t="shared" si="60"/>
        <v>20.32385785131812</v>
      </c>
      <c r="Y229" s="304">
        <f t="shared" si="60"/>
        <v>20.042252750174693</v>
      </c>
      <c r="Z229" s="304">
        <f t="shared" si="60"/>
        <v>20.113563378168088</v>
      </c>
      <c r="AA229" s="52" t="s">
        <v>2008</v>
      </c>
    </row>
    <row r="230" spans="1:27" s="51" customFormat="1" ht="18" hidden="1">
      <c r="A230" s="48"/>
      <c r="B230" s="56" t="s">
        <v>2004</v>
      </c>
      <c r="C230" s="53" t="s">
        <v>1983</v>
      </c>
      <c r="D230" s="53"/>
      <c r="E230" s="54">
        <v>1.023</v>
      </c>
      <c r="F230" s="55">
        <v>1.038</v>
      </c>
      <c r="G230" s="55"/>
      <c r="H230" s="55">
        <f>$F$230*H234/$F$234</f>
        <v>1.475052631578947</v>
      </c>
      <c r="I230" s="301">
        <f aca="true" t="shared" si="61" ref="I230:Z230">$F$230*I234/$F$234</f>
        <v>0.2904889778289443</v>
      </c>
      <c r="J230" s="301">
        <f t="shared" si="61"/>
        <v>1.2237815131578904</v>
      </c>
      <c r="K230" s="301">
        <f t="shared" si="61"/>
        <v>1.7422773661184134</v>
      </c>
      <c r="L230" s="301">
        <f t="shared" si="61"/>
        <v>0.3886362551842128</v>
      </c>
      <c r="M230" s="301">
        <f t="shared" si="61"/>
        <v>1.3461596644736928</v>
      </c>
      <c r="N230" s="301">
        <f t="shared" si="61"/>
        <v>1.7730717838223813</v>
      </c>
      <c r="O230" s="301">
        <f t="shared" si="61"/>
        <v>0.5771883610657982</v>
      </c>
      <c r="P230" s="301">
        <f t="shared" si="61"/>
        <v>1.3461596644736928</v>
      </c>
      <c r="Q230" s="301">
        <f t="shared" si="61"/>
        <v>1.8902325510592193</v>
      </c>
      <c r="R230" s="301">
        <f t="shared" si="61"/>
        <v>0.6660797753486927</v>
      </c>
      <c r="S230" s="301">
        <f t="shared" si="61"/>
        <v>1.3461596644736928</v>
      </c>
      <c r="T230" s="301">
        <f t="shared" si="61"/>
        <v>2.011431797289485</v>
      </c>
      <c r="U230" s="301">
        <f t="shared" si="61"/>
        <v>0.6499258593750162</v>
      </c>
      <c r="V230" s="301">
        <f t="shared" si="61"/>
        <v>1.3461596644736928</v>
      </c>
      <c r="W230" s="301">
        <f t="shared" si="61"/>
        <v>2.136669522513162</v>
      </c>
      <c r="X230" s="301">
        <f t="shared" si="61"/>
        <v>0.9650618501447474</v>
      </c>
      <c r="Y230" s="301">
        <f t="shared" si="61"/>
        <v>1.3461596644736928</v>
      </c>
      <c r="Z230" s="301">
        <f t="shared" si="61"/>
        <v>2.265945726730266</v>
      </c>
      <c r="AA230" s="52" t="s">
        <v>2008</v>
      </c>
    </row>
    <row r="231" spans="2:27" s="38" customFormat="1" ht="56.25">
      <c r="B231" s="11" t="s">
        <v>1986</v>
      </c>
      <c r="C231" s="10" t="s">
        <v>1987</v>
      </c>
      <c r="D231" s="53"/>
      <c r="E231" s="39">
        <f>E230*1000/E225</f>
        <v>13.924240155711933</v>
      </c>
      <c r="F231" s="39">
        <f>F230*1000/F225</f>
        <v>13.811640098996728</v>
      </c>
      <c r="G231" s="54"/>
      <c r="H231" s="39">
        <f>H230*1000/H225</f>
        <v>19.167978683095708</v>
      </c>
      <c r="I231" s="58">
        <f aca="true" t="shared" si="62" ref="I231:Z231">I230*1000/I225</f>
        <v>3.7641688637432846</v>
      </c>
      <c r="J231" s="58">
        <f>J230*1000/J225</f>
        <v>15.715093975548529</v>
      </c>
      <c r="K231" s="58">
        <f t="shared" si="62"/>
        <v>22.26200762165076</v>
      </c>
      <c r="L231" s="58">
        <f t="shared" si="62"/>
        <v>5.016992491448108</v>
      </c>
      <c r="M231" s="58">
        <f t="shared" si="62"/>
        <v>17.065074932574237</v>
      </c>
      <c r="N231" s="58">
        <f t="shared" si="62"/>
        <v>22.276490837071936</v>
      </c>
      <c r="O231" s="58">
        <f t="shared" si="62"/>
        <v>7.4095943995302305</v>
      </c>
      <c r="P231" s="58">
        <f t="shared" si="62"/>
        <v>16.849152441381577</v>
      </c>
      <c r="Q231" s="58">
        <f t="shared" si="62"/>
        <v>23.332365382213546</v>
      </c>
      <c r="R231" s="58">
        <f t="shared" si="62"/>
        <v>8.496173063816498</v>
      </c>
      <c r="S231" s="58">
        <f t="shared" si="62"/>
        <v>16.63862576399058</v>
      </c>
      <c r="T231" s="58">
        <f t="shared" si="62"/>
        <v>24.37395582915599</v>
      </c>
      <c r="U231" s="58">
        <f t="shared" si="62"/>
        <v>8.238831326418108</v>
      </c>
      <c r="V231" s="58">
        <f t="shared" si="62"/>
        <v>16.43329513766065</v>
      </c>
      <c r="W231" s="58">
        <f t="shared" si="62"/>
        <v>25.397735344020003</v>
      </c>
      <c r="X231" s="58">
        <f t="shared" si="62"/>
        <v>12.12230877052178</v>
      </c>
      <c r="Y231" s="58">
        <f t="shared" si="62"/>
        <v>16.232970540215156</v>
      </c>
      <c r="Z231" s="58">
        <f t="shared" si="62"/>
        <v>26.400404482645154</v>
      </c>
      <c r="AA231" s="46" t="s">
        <v>1999</v>
      </c>
    </row>
    <row r="232" spans="2:27" s="38" customFormat="1" ht="18" hidden="1">
      <c r="B232" s="56" t="s">
        <v>2005</v>
      </c>
      <c r="C232" s="53" t="s">
        <v>1983</v>
      </c>
      <c r="D232" s="53"/>
      <c r="E232" s="54">
        <v>0.851</v>
      </c>
      <c r="F232" s="55">
        <v>0.886</v>
      </c>
      <c r="G232" s="55"/>
      <c r="H232" s="55">
        <f>$F$232*H234/$F$234</f>
        <v>1.259052631578947</v>
      </c>
      <c r="I232" s="301">
        <f>$F$232*K234/$F$234</f>
        <v>1.4871461911184145</v>
      </c>
      <c r="J232" s="301">
        <f>$F$232*J234/$F$234</f>
        <v>1.044576513157891</v>
      </c>
      <c r="K232" s="301">
        <f>$F$232*I234/$F$234</f>
        <v>0.24795109282894473</v>
      </c>
      <c r="L232" s="301">
        <f>$F$232*N234/$F$234</f>
        <v>1.5134312143223794</v>
      </c>
      <c r="M232" s="301">
        <f>$F$232*M234/$F$234</f>
        <v>1.1490341644736917</v>
      </c>
      <c r="N232" s="301">
        <f>$F$232*L234/$F$234</f>
        <v>0.33172612918421246</v>
      </c>
      <c r="O232" s="301">
        <f>$F$232*Q234/$F$234</f>
        <v>1.613435491559218</v>
      </c>
      <c r="P232" s="301">
        <f>$F$232*P234/$F$234</f>
        <v>1.1490341644736917</v>
      </c>
      <c r="Q232" s="301">
        <f>$F$232*O234/$F$234</f>
        <v>0.49266752206579695</v>
      </c>
      <c r="R232" s="301">
        <f>$F$232*T234/$F$234</f>
        <v>1.7168868712894834</v>
      </c>
      <c r="S232" s="301">
        <f>$F$232*S234/$F$234</f>
        <v>1.1490341644736917</v>
      </c>
      <c r="T232" s="301">
        <f>$F$232*R234/$F$234</f>
        <v>0.5685420818486914</v>
      </c>
      <c r="U232" s="301">
        <f>$F$232*W234/$F$234</f>
        <v>1.823785353513161</v>
      </c>
      <c r="V232" s="301">
        <f>$F$232*V234/$F$234</f>
        <v>1.1490341644736917</v>
      </c>
      <c r="W232" s="301">
        <f>$F$232*U234/$F$234</f>
        <v>0.5547536718750139</v>
      </c>
      <c r="X232" s="301">
        <f>$F$232*Z234/$F$234</f>
        <v>1.9341309382302654</v>
      </c>
      <c r="Y232" s="301">
        <f>$F$232*Y234/$F$234</f>
        <v>1.1490341644736917</v>
      </c>
      <c r="Z232" s="301">
        <f>$F$232*X234/$F$234</f>
        <v>0.823742581144746</v>
      </c>
      <c r="AA232" s="46" t="s">
        <v>2008</v>
      </c>
    </row>
    <row r="233" spans="2:27" s="38" customFormat="1" ht="56.25">
      <c r="B233" s="11" t="s">
        <v>1988</v>
      </c>
      <c r="C233" s="10" t="s">
        <v>1989</v>
      </c>
      <c r="D233" s="53"/>
      <c r="E233" s="39">
        <f>E232*1000/E225</f>
        <v>11.583116688671414</v>
      </c>
      <c r="F233" s="39">
        <f>F232*1000/F225</f>
        <v>11.789126327274664</v>
      </c>
      <c r="G233" s="54"/>
      <c r="H233" s="39">
        <f>H232*1000/H225</f>
        <v>16.361107045494023</v>
      </c>
      <c r="I233" s="58">
        <f>I232*1000/K225</f>
        <v>19.00206045547454</v>
      </c>
      <c r="J233" s="58">
        <f>J232*1000/J225</f>
        <v>13.41384707354142</v>
      </c>
      <c r="K233" s="58">
        <f>K232*1000/I225</f>
        <v>3.2129610917885842</v>
      </c>
      <c r="L233" s="58">
        <f>L232*1000/N225</f>
        <v>19.014422814687606</v>
      </c>
      <c r="M233" s="58">
        <f>M232*1000/M225</f>
        <v>14.566142957862018</v>
      </c>
      <c r="N233" s="58">
        <f>N232*1000/L225</f>
        <v>4.282326924299638</v>
      </c>
      <c r="O233" s="58">
        <f>O232*1000/Q225</f>
        <v>19.91567989271792</v>
      </c>
      <c r="P233" s="58">
        <f>P232*1000/P225</f>
        <v>14.381839174435527</v>
      </c>
      <c r="Q233" s="58">
        <f>Q232*1000/O225</f>
        <v>6.324567088616363</v>
      </c>
      <c r="R233" s="58">
        <f>R232*1000/T225</f>
        <v>20.804744570936617</v>
      </c>
      <c r="S233" s="58">
        <f>S232*1000/S225</f>
        <v>14.202141066373462</v>
      </c>
      <c r="T233" s="58">
        <f>T232*1000/R225</f>
        <v>7.25203211420175</v>
      </c>
      <c r="U233" s="58">
        <f>U232*1000/W225</f>
        <v>21.67860646898046</v>
      </c>
      <c r="V233" s="58">
        <f>V232*1000/V225</f>
        <v>14.026878123282598</v>
      </c>
      <c r="W233" s="58">
        <f>W232*1000/U225</f>
        <v>7.032374330642046</v>
      </c>
      <c r="X233" s="58">
        <f>X232*1000/Z225</f>
        <v>22.534449298288635</v>
      </c>
      <c r="Y233" s="58">
        <f>Y232*1000/Y225</f>
        <v>13.855888148969777</v>
      </c>
      <c r="Z233" s="58">
        <f>Z232*1000/X225</f>
        <v>10.347172996803755</v>
      </c>
      <c r="AA233" s="46" t="s">
        <v>1999</v>
      </c>
    </row>
    <row r="234" spans="2:27" s="38" customFormat="1" ht="18" hidden="1">
      <c r="B234" s="56" t="s">
        <v>2006</v>
      </c>
      <c r="C234" s="53" t="s">
        <v>1983</v>
      </c>
      <c r="D234" s="53"/>
      <c r="E234" s="54">
        <f>E230-E232</f>
        <v>0.17199999999999993</v>
      </c>
      <c r="F234" s="54">
        <f>F230-F232</f>
        <v>0.15200000000000002</v>
      </c>
      <c r="G234" s="55"/>
      <c r="H234" s="55">
        <f>H224-H236</f>
        <v>0.21599999999999997</v>
      </c>
      <c r="I234" s="301">
        <f aca="true" t="shared" si="63" ref="I234:Z234">I224-I236</f>
        <v>0.04253788499999955</v>
      </c>
      <c r="J234" s="301">
        <f>J224-J236</f>
        <v>0.1792049999999994</v>
      </c>
      <c r="K234" s="301">
        <f t="shared" si="63"/>
        <v>0.25513117499999893</v>
      </c>
      <c r="L234" s="301">
        <f t="shared" si="63"/>
        <v>0.05691012600000034</v>
      </c>
      <c r="M234" s="301">
        <f t="shared" si="63"/>
        <v>0.19712550000000129</v>
      </c>
      <c r="N234" s="301">
        <f t="shared" si="63"/>
        <v>0.2596405695000019</v>
      </c>
      <c r="O234" s="301">
        <f t="shared" si="63"/>
        <v>0.08452083900000129</v>
      </c>
      <c r="P234" s="301">
        <f t="shared" si="63"/>
        <v>0.19712550000000129</v>
      </c>
      <c r="Q234" s="301">
        <f t="shared" si="63"/>
        <v>0.27679705950000133</v>
      </c>
      <c r="R234" s="301">
        <f t="shared" si="63"/>
        <v>0.09753769350000124</v>
      </c>
      <c r="S234" s="301">
        <f t="shared" si="63"/>
        <v>0.19712550000000129</v>
      </c>
      <c r="T234" s="301">
        <f t="shared" si="63"/>
        <v>0.2945449260000017</v>
      </c>
      <c r="U234" s="301">
        <f t="shared" si="63"/>
        <v>0.09517218750000239</v>
      </c>
      <c r="V234" s="301">
        <f t="shared" si="63"/>
        <v>0.19712550000000129</v>
      </c>
      <c r="W234" s="301">
        <f t="shared" si="63"/>
        <v>0.3128841690000006</v>
      </c>
      <c r="X234" s="301">
        <f t="shared" si="63"/>
        <v>0.14131926900000158</v>
      </c>
      <c r="Y234" s="301">
        <f t="shared" si="63"/>
        <v>0.19712550000000129</v>
      </c>
      <c r="Z234" s="301">
        <f t="shared" si="63"/>
        <v>0.33181478850000046</v>
      </c>
      <c r="AA234" s="46" t="s">
        <v>2008</v>
      </c>
    </row>
    <row r="235" spans="2:28" s="38" customFormat="1" ht="37.5">
      <c r="B235" s="11" t="s">
        <v>1990</v>
      </c>
      <c r="C235" s="10" t="s">
        <v>1991</v>
      </c>
      <c r="D235" s="53"/>
      <c r="E235" s="39">
        <f>E234*1000/E225</f>
        <v>2.34112346704052</v>
      </c>
      <c r="F235" s="39">
        <f>F234*1000/F225</f>
        <v>2.0225137717220645</v>
      </c>
      <c r="G235" s="55"/>
      <c r="H235" s="39">
        <f>H234*1000/H225</f>
        <v>2.806871637601684</v>
      </c>
      <c r="I235" s="58">
        <f aca="true" t="shared" si="64" ref="I235:Z235">I234*1000/I225</f>
        <v>0.5512077719547008</v>
      </c>
      <c r="J235" s="58">
        <f t="shared" si="64"/>
        <v>2.3012469020071067</v>
      </c>
      <c r="K235" s="58">
        <f t="shared" si="64"/>
        <v>3.25994716617622</v>
      </c>
      <c r="L235" s="58">
        <f t="shared" si="64"/>
        <v>0.7346655671484706</v>
      </c>
      <c r="M235" s="58">
        <f t="shared" si="64"/>
        <v>2.49893197471222</v>
      </c>
      <c r="N235" s="58">
        <f t="shared" si="64"/>
        <v>3.2620680223843297</v>
      </c>
      <c r="O235" s="58">
        <f t="shared" si="64"/>
        <v>1.0850273109138682</v>
      </c>
      <c r="P235" s="58">
        <f t="shared" si="64"/>
        <v>2.46731326694605</v>
      </c>
      <c r="Q235" s="58">
        <f t="shared" si="64"/>
        <v>3.4166854894956264</v>
      </c>
      <c r="R235" s="58">
        <f t="shared" si="64"/>
        <v>1.2441409496147473</v>
      </c>
      <c r="S235" s="58">
        <f t="shared" si="64"/>
        <v>2.436484697617118</v>
      </c>
      <c r="T235" s="58">
        <f t="shared" si="64"/>
        <v>3.5692112582193745</v>
      </c>
      <c r="U235" s="58">
        <f t="shared" si="64"/>
        <v>1.2064569957760622</v>
      </c>
      <c r="V235" s="58">
        <f t="shared" si="64"/>
        <v>2.4064170143780537</v>
      </c>
      <c r="W235" s="58">
        <f t="shared" si="64"/>
        <v>3.719128875039538</v>
      </c>
      <c r="X235" s="58">
        <f t="shared" si="64"/>
        <v>1.775135773718026</v>
      </c>
      <c r="Y235" s="58">
        <f t="shared" si="64"/>
        <v>2.37708239124538</v>
      </c>
      <c r="Z235" s="58">
        <f t="shared" si="64"/>
        <v>3.8659551843565163</v>
      </c>
      <c r="AA235" s="46" t="s">
        <v>1999</v>
      </c>
      <c r="AB235" s="38" t="s">
        <v>2001</v>
      </c>
    </row>
    <row r="236" spans="2:28" s="38" customFormat="1" ht="41.25" customHeight="1">
      <c r="B236" s="11" t="s">
        <v>1992</v>
      </c>
      <c r="C236" s="10" t="s">
        <v>1993</v>
      </c>
      <c r="D236" s="53"/>
      <c r="E236" s="39">
        <v>0.886</v>
      </c>
      <c r="F236" s="40">
        <v>1.522</v>
      </c>
      <c r="G236" s="55"/>
      <c r="H236" s="40">
        <f>H224*88%</f>
        <v>1.584</v>
      </c>
      <c r="I236" s="59">
        <f aca="true" t="shared" si="65" ref="I236:Z236">I224*80.5%</f>
        <v>0.1756051149999982</v>
      </c>
      <c r="J236" s="59">
        <f>J224*80.5%</f>
        <v>0.7397949999999975</v>
      </c>
      <c r="K236" s="59">
        <f t="shared" si="65"/>
        <v>1.053233824999996</v>
      </c>
      <c r="L236" s="59">
        <f t="shared" si="65"/>
        <v>0.2349366740000015</v>
      </c>
      <c r="M236" s="59">
        <f t="shared" si="65"/>
        <v>0.8137745000000053</v>
      </c>
      <c r="N236" s="59">
        <f t="shared" si="65"/>
        <v>1.0718495305000086</v>
      </c>
      <c r="O236" s="59">
        <f t="shared" si="65"/>
        <v>0.34891936100000553</v>
      </c>
      <c r="P236" s="59">
        <f t="shared" si="65"/>
        <v>0.8137745000000053</v>
      </c>
      <c r="Q236" s="59">
        <f t="shared" si="65"/>
        <v>1.142675040500006</v>
      </c>
      <c r="R236" s="59">
        <f t="shared" si="65"/>
        <v>0.40265560650000526</v>
      </c>
      <c r="S236" s="59">
        <f t="shared" si="65"/>
        <v>0.8137745000000053</v>
      </c>
      <c r="T236" s="59">
        <f t="shared" si="65"/>
        <v>1.2159418740000079</v>
      </c>
      <c r="U236" s="59">
        <f t="shared" si="65"/>
        <v>0.3928903125000099</v>
      </c>
      <c r="V236" s="59">
        <f t="shared" si="65"/>
        <v>0.8137745000000053</v>
      </c>
      <c r="W236" s="59">
        <f t="shared" si="65"/>
        <v>1.2916500310000028</v>
      </c>
      <c r="X236" s="59">
        <f t="shared" si="65"/>
        <v>0.5833949310000066</v>
      </c>
      <c r="Y236" s="59">
        <f t="shared" si="65"/>
        <v>0.8137745000000053</v>
      </c>
      <c r="Z236" s="59">
        <f t="shared" si="65"/>
        <v>1.3697995115000023</v>
      </c>
      <c r="AA236" s="46" t="s">
        <v>1999</v>
      </c>
      <c r="AB236" s="38" t="s">
        <v>2002</v>
      </c>
    </row>
    <row r="237" spans="2:27" s="38" customFormat="1" ht="18.75">
      <c r="B237" s="9" t="s">
        <v>1981</v>
      </c>
      <c r="C237" s="10"/>
      <c r="D237" s="53"/>
      <c r="E237" s="16"/>
      <c r="F237" s="22"/>
      <c r="G237" s="55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46" t="s">
        <v>1999</v>
      </c>
    </row>
    <row r="238" spans="2:27" s="38" customFormat="1" ht="37.5">
      <c r="B238" s="30" t="s">
        <v>1975</v>
      </c>
      <c r="C238" s="10" t="s">
        <v>1976</v>
      </c>
      <c r="D238" s="54">
        <v>29300</v>
      </c>
      <c r="E238" s="39">
        <v>30054</v>
      </c>
      <c r="F238" s="40">
        <v>31446.2</v>
      </c>
      <c r="G238" s="55">
        <v>32297.6</v>
      </c>
      <c r="H238" s="40">
        <f>G238*H239%</f>
        <v>35210.630489967334</v>
      </c>
      <c r="I238" s="40">
        <f>H238*I239%</f>
        <v>36678.808263325205</v>
      </c>
      <c r="J238" s="40">
        <f>H238*J239%</f>
        <v>36995.477453110805</v>
      </c>
      <c r="K238" s="40">
        <f>H238*K239%</f>
        <v>37312.14664289641</v>
      </c>
      <c r="L238" s="40">
        <f>I238*L239%</f>
        <v>38256.01454137158</v>
      </c>
      <c r="M238" s="40">
        <f>J238*M239%</f>
        <v>38918.9990281134</v>
      </c>
      <c r="N238" s="40">
        <f>K238*N239%</f>
        <v>39587.67909337919</v>
      </c>
      <c r="O238" s="40">
        <f aca="true" t="shared" si="66" ref="O238:Z238">L238*O239%</f>
        <v>40360.46072490122</v>
      </c>
      <c r="P238" s="40">
        <f t="shared" si="66"/>
        <v>41410.25078900451</v>
      </c>
      <c r="Q238" s="40">
        <f t="shared" si="66"/>
        <v>42478.08818691625</v>
      </c>
      <c r="R238" s="40">
        <f t="shared" si="66"/>
        <v>42802.93188188145</v>
      </c>
      <c r="S238" s="40">
        <f t="shared" si="66"/>
        <v>44289.11981378462</v>
      </c>
      <c r="T238" s="40">
        <f t="shared" si="66"/>
        <v>45813.67739296654</v>
      </c>
      <c r="U238" s="40">
        <f t="shared" si="66"/>
        <v>45369.99795898769</v>
      </c>
      <c r="V238" s="40">
        <f t="shared" si="66"/>
        <v>47343.75688772248</v>
      </c>
      <c r="W238" s="40">
        <f t="shared" si="66"/>
        <v>49385.61740566741</v>
      </c>
      <c r="X238" s="40">
        <f t="shared" si="66"/>
        <v>48105.2972666763</v>
      </c>
      <c r="Y238" s="40">
        <f t="shared" si="66"/>
        <v>50623.980833980684</v>
      </c>
      <c r="Z238" s="40">
        <f t="shared" si="66"/>
        <v>53251.61104147639</v>
      </c>
      <c r="AA238" s="46" t="s">
        <v>1999</v>
      </c>
    </row>
    <row r="239" spans="2:27" s="38" customFormat="1" ht="37.5">
      <c r="B239" s="30" t="s">
        <v>1977</v>
      </c>
      <c r="C239" s="36" t="s">
        <v>1978</v>
      </c>
      <c r="D239" s="54"/>
      <c r="E239" s="281">
        <f>E238*100/D238</f>
        <v>102.57337883959045</v>
      </c>
      <c r="F239" s="281">
        <f>F238*100/E238</f>
        <v>104.63232847541093</v>
      </c>
      <c r="G239" s="55">
        <f>G238*100/F238</f>
        <v>102.70748134909782</v>
      </c>
      <c r="H239" s="40">
        <f>'Б. вар.(дано)'!D58</f>
        <v>109.01934041528575</v>
      </c>
      <c r="I239" s="40">
        <f>J239*I243/J243</f>
        <v>104.16970032324812</v>
      </c>
      <c r="J239" s="40">
        <f>'Б. вар.(дано)'!E58</f>
        <v>105.06905709527705</v>
      </c>
      <c r="K239" s="40">
        <f>J239*K243/J243</f>
        <v>105.96841386730598</v>
      </c>
      <c r="L239" s="40">
        <f>M239*L243/M243</f>
        <v>104.30004777342619</v>
      </c>
      <c r="M239" s="40">
        <f>'Б. вар.(дано)'!F58</f>
        <v>105.19934248028162</v>
      </c>
      <c r="N239" s="40">
        <f>M239*N243/M243</f>
        <v>106.09863718713704</v>
      </c>
      <c r="O239" s="40">
        <f>P239*O243/P243</f>
        <v>105.50095510146204</v>
      </c>
      <c r="P239" s="40">
        <f>'Б. вар.(дано)'!G58</f>
        <v>106.40111982091712</v>
      </c>
      <c r="Q239" s="40">
        <f>P239*Q243/P243</f>
        <v>107.3012845403722</v>
      </c>
      <c r="R239" s="40">
        <f>S239*R243/S243</f>
        <v>106.05164339829574</v>
      </c>
      <c r="S239" s="40">
        <f>'Б. вар.(дано)'!H58</f>
        <v>106.95206855773142</v>
      </c>
      <c r="T239" s="40">
        <f>S239*T243/S243</f>
        <v>107.85249371716709</v>
      </c>
      <c r="U239" s="40">
        <f>V239*U243/V243</f>
        <v>105.99740710330379</v>
      </c>
      <c r="V239" s="40">
        <f>'Б. вар.(дано)'!I58</f>
        <v>106.89703721090235</v>
      </c>
      <c r="W239" s="40">
        <f>V239*W243/V243</f>
        <v>107.79666731850092</v>
      </c>
      <c r="X239" s="40">
        <f>Y239*X243/Y243</f>
        <v>106.02887245038274</v>
      </c>
      <c r="Y239" s="40">
        <f>'Б. вар.(дано)'!J58</f>
        <v>106.92852481909576</v>
      </c>
      <c r="Z239" s="40">
        <f>Y239*Z243/Y243</f>
        <v>107.82817718780876</v>
      </c>
      <c r="AA239" s="46" t="s">
        <v>1999</v>
      </c>
    </row>
    <row r="240" spans="2:27" s="38" customFormat="1" ht="18.75">
      <c r="B240" s="30" t="s">
        <v>119</v>
      </c>
      <c r="C240" s="36" t="s">
        <v>73</v>
      </c>
      <c r="D240" s="166">
        <v>1.2</v>
      </c>
      <c r="E240" s="282">
        <v>1.3</v>
      </c>
      <c r="F240" s="282">
        <v>1</v>
      </c>
      <c r="G240" s="166">
        <v>0.9</v>
      </c>
      <c r="H240" s="282">
        <v>1</v>
      </c>
      <c r="I240" s="282">
        <v>1.1</v>
      </c>
      <c r="J240" s="282">
        <v>1</v>
      </c>
      <c r="K240" s="282">
        <v>1</v>
      </c>
      <c r="L240" s="282">
        <v>1.1</v>
      </c>
      <c r="M240" s="282">
        <v>1</v>
      </c>
      <c r="N240" s="282">
        <v>1</v>
      </c>
      <c r="O240" s="282">
        <v>1</v>
      </c>
      <c r="P240" s="282">
        <v>1</v>
      </c>
      <c r="Q240" s="282">
        <v>0.9</v>
      </c>
      <c r="R240" s="282">
        <v>1</v>
      </c>
      <c r="S240" s="282">
        <v>1</v>
      </c>
      <c r="T240" s="282">
        <v>0.9</v>
      </c>
      <c r="U240" s="282">
        <v>1</v>
      </c>
      <c r="V240" s="282">
        <v>1</v>
      </c>
      <c r="W240" s="282">
        <v>0.9</v>
      </c>
      <c r="X240" s="282">
        <v>1</v>
      </c>
      <c r="Y240" s="282">
        <v>0.9</v>
      </c>
      <c r="Z240" s="282">
        <v>0.9</v>
      </c>
      <c r="AA240" s="46" t="s">
        <v>2009</v>
      </c>
    </row>
    <row r="241" spans="2:27" s="38" customFormat="1" ht="56.25">
      <c r="B241" s="30" t="s">
        <v>120</v>
      </c>
      <c r="C241" s="10" t="s">
        <v>99</v>
      </c>
      <c r="D241" s="166">
        <v>0.49</v>
      </c>
      <c r="E241" s="282">
        <v>0.503</v>
      </c>
      <c r="F241" s="282">
        <v>0.411</v>
      </c>
      <c r="G241" s="166">
        <v>0.373</v>
      </c>
      <c r="H241" s="282">
        <v>0.401</v>
      </c>
      <c r="I241" s="282">
        <v>0.437</v>
      </c>
      <c r="J241" s="282">
        <v>0.435</v>
      </c>
      <c r="K241" s="282">
        <v>0.43</v>
      </c>
      <c r="L241" s="282">
        <v>0.444</v>
      </c>
      <c r="M241" s="282">
        <v>0.434</v>
      </c>
      <c r="N241" s="282">
        <v>0.421</v>
      </c>
      <c r="O241" s="282">
        <v>0.441</v>
      </c>
      <c r="P241" s="282">
        <v>0.436</v>
      </c>
      <c r="Q241" s="282">
        <v>0.413</v>
      </c>
      <c r="R241" s="282">
        <v>0.43</v>
      </c>
      <c r="S241" s="282">
        <v>0.427</v>
      </c>
      <c r="T241" s="282">
        <v>0.405</v>
      </c>
      <c r="U241" s="282">
        <v>0.423</v>
      </c>
      <c r="V241" s="282">
        <v>0.418</v>
      </c>
      <c r="W241" s="282">
        <v>0.397</v>
      </c>
      <c r="X241" s="282">
        <v>0.41</v>
      </c>
      <c r="Y241" s="282">
        <v>0.409</v>
      </c>
      <c r="Z241" s="282">
        <v>0.389</v>
      </c>
      <c r="AA241" s="46" t="s">
        <v>2009</v>
      </c>
    </row>
    <row r="242" spans="2:27" s="38" customFormat="1" ht="18.75">
      <c r="B242" s="30" t="s">
        <v>1979</v>
      </c>
      <c r="C242" s="10" t="s">
        <v>6</v>
      </c>
      <c r="D242" s="166">
        <v>4735.6707</v>
      </c>
      <c r="E242" s="282">
        <v>4701.5646</v>
      </c>
      <c r="F242" s="282">
        <v>4775.8103</v>
      </c>
      <c r="G242" s="166">
        <v>1219.9725</v>
      </c>
      <c r="H242" s="282">
        <f>F242*H243/100</f>
        <v>5192.048690024975</v>
      </c>
      <c r="I242" s="282">
        <f>H242*I243/100</f>
        <v>5412.409798117372</v>
      </c>
      <c r="J242" s="282">
        <f>H242*J243/100</f>
        <v>5459.138236327596</v>
      </c>
      <c r="K242" s="282">
        <f aca="true" t="shared" si="67" ref="K242:Z242">H242*K243/100</f>
        <v>5505.866674537821</v>
      </c>
      <c r="L242" s="282">
        <f t="shared" si="67"/>
        <v>5649.57334440732</v>
      </c>
      <c r="M242" s="282">
        <f t="shared" si="67"/>
        <v>5747.481595670701</v>
      </c>
      <c r="N242" s="282">
        <f t="shared" si="67"/>
        <v>5846.230958821867</v>
      </c>
      <c r="O242" s="282">
        <f t="shared" si="67"/>
        <v>5959.263163528525</v>
      </c>
      <c r="P242" s="282">
        <f t="shared" si="67"/>
        <v>6114.265736494428</v>
      </c>
      <c r="Q242" s="282">
        <f t="shared" si="67"/>
        <v>6271.933016691936</v>
      </c>
      <c r="R242" s="282">
        <f t="shared" si="67"/>
        <v>6316.912413887842</v>
      </c>
      <c r="S242" s="282">
        <f t="shared" si="67"/>
        <v>6536.245963802525</v>
      </c>
      <c r="T242" s="282">
        <f t="shared" si="67"/>
        <v>6761.242156217504</v>
      </c>
      <c r="U242" s="282">
        <f t="shared" si="67"/>
        <v>6698.516401394215</v>
      </c>
      <c r="V242" s="282">
        <f t="shared" si="67"/>
        <v>6989.926080726349</v>
      </c>
      <c r="W242" s="282">
        <f t="shared" si="67"/>
        <v>7291.390413635889</v>
      </c>
      <c r="X242" s="282">
        <f t="shared" si="67"/>
        <v>7105.105808053645</v>
      </c>
      <c r="Y242" s="282">
        <f t="shared" si="67"/>
        <v>7477.112931167302</v>
      </c>
      <c r="Z242" s="282">
        <f t="shared" si="67"/>
        <v>7865.2113675037035</v>
      </c>
      <c r="AA242" s="46" t="s">
        <v>1999</v>
      </c>
    </row>
    <row r="243" spans="2:28" s="38" customFormat="1" ht="37.5">
      <c r="B243" s="30" t="s">
        <v>1980</v>
      </c>
      <c r="C243" s="10" t="s">
        <v>1978</v>
      </c>
      <c r="D243" s="166"/>
      <c r="E243" s="282">
        <f>E242*100/D242</f>
        <v>99.27980423132038</v>
      </c>
      <c r="F243" s="282">
        <f>F242*100/E242</f>
        <v>101.57917004905134</v>
      </c>
      <c r="G243" s="166"/>
      <c r="H243" s="282">
        <f>'Б. вар.(дано)'!D55</f>
        <v>108.715555348272</v>
      </c>
      <c r="I243" s="282">
        <f>J243-0.9</f>
        <v>104.24420342042933</v>
      </c>
      <c r="J243" s="282">
        <f>'Б. вар.(дано)'!E55</f>
        <v>105.14420342042933</v>
      </c>
      <c r="K243" s="282">
        <f>J243+0.9</f>
        <v>106.04420342042934</v>
      </c>
      <c r="L243" s="282">
        <f>M243-0.9</f>
        <v>104.38184755286716</v>
      </c>
      <c r="M243" s="282">
        <f>'Б. вар.(дано)'!F55</f>
        <v>105.28184755286716</v>
      </c>
      <c r="N243" s="282">
        <f>M243+0.9</f>
        <v>106.18184755286717</v>
      </c>
      <c r="O243" s="282">
        <f>P243-0.9</f>
        <v>105.48164967940058</v>
      </c>
      <c r="P243" s="282">
        <f>'Б. вар.(дано)'!G55</f>
        <v>106.38164967940058</v>
      </c>
      <c r="Q243" s="282">
        <f>P243+0.9</f>
        <v>107.28164967940059</v>
      </c>
      <c r="R243" s="282">
        <f>S243-0.9</f>
        <v>106.0015683238857</v>
      </c>
      <c r="S243" s="282">
        <f>'Б. вар.(дано)'!H55</f>
        <v>106.90156832388571</v>
      </c>
      <c r="T243" s="282">
        <f>S243+0.9</f>
        <v>107.80156832388572</v>
      </c>
      <c r="U243" s="282">
        <f>V243-0.9</f>
        <v>106.04098905451671</v>
      </c>
      <c r="V243" s="282">
        <f>'Б. вар.(дано)'!I55</f>
        <v>106.94098905451672</v>
      </c>
      <c r="W243" s="282">
        <f>V243+0.9</f>
        <v>107.84098905451673</v>
      </c>
      <c r="X243" s="282">
        <f>Y243-0.9</f>
        <v>106.06984266806906</v>
      </c>
      <c r="Y243" s="282">
        <f>'Б. вар.(дано)'!J55</f>
        <v>106.96984266806906</v>
      </c>
      <c r="Z243" s="282">
        <f>Y243+0.9</f>
        <v>107.86984266806907</v>
      </c>
      <c r="AA243" s="46" t="s">
        <v>1999</v>
      </c>
      <c r="AB243" s="38" t="s">
        <v>2011</v>
      </c>
    </row>
    <row r="244" s="8" customFormat="1" ht="18">
      <c r="AA244" s="47"/>
    </row>
    <row r="245" s="8" customFormat="1" ht="18">
      <c r="AA245" s="47"/>
    </row>
    <row r="246" s="8" customFormat="1" ht="18">
      <c r="AA246" s="47"/>
    </row>
    <row r="247" s="8" customFormat="1" ht="18">
      <c r="AA247" s="47"/>
    </row>
    <row r="248" s="8" customFormat="1" ht="18">
      <c r="AA248" s="47"/>
    </row>
    <row r="249" s="8" customFormat="1" ht="18">
      <c r="AA249" s="47"/>
    </row>
    <row r="250" s="8" customFormat="1" ht="18">
      <c r="AA250" s="47"/>
    </row>
    <row r="251" s="8" customFormat="1" ht="18">
      <c r="AA251" s="47"/>
    </row>
    <row r="252" s="8" customFormat="1" ht="18">
      <c r="AA252" s="47"/>
    </row>
    <row r="253" s="8" customFormat="1" ht="18">
      <c r="AA253" s="47"/>
    </row>
    <row r="254" s="8" customFormat="1" ht="18">
      <c r="AA254" s="47"/>
    </row>
    <row r="255" s="8" customFormat="1" ht="18">
      <c r="AA255" s="47"/>
    </row>
    <row r="256" s="8" customFormat="1" ht="18">
      <c r="AA256" s="47"/>
    </row>
    <row r="496" ht="18"/>
    <row r="497" ht="18"/>
  </sheetData>
  <sheetProtection/>
  <mergeCells count="16">
    <mergeCell ref="B2:Z2"/>
    <mergeCell ref="B4:Z4"/>
    <mergeCell ref="L7:N7"/>
    <mergeCell ref="X7:Z7"/>
    <mergeCell ref="C6:C9"/>
    <mergeCell ref="G7:G9"/>
    <mergeCell ref="E7:E9"/>
    <mergeCell ref="F7:F9"/>
    <mergeCell ref="H7:H9"/>
    <mergeCell ref="D7:D9"/>
    <mergeCell ref="I7:K7"/>
    <mergeCell ref="B6:B9"/>
    <mergeCell ref="U7:W7"/>
    <mergeCell ref="O7:Q7"/>
    <mergeCell ref="R7:T7"/>
    <mergeCell ref="B3:Z3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view="pageBreakPreview" zoomScale="50" zoomScaleNormal="75" zoomScaleSheetLayoutView="50" workbookViewId="0" topLeftCell="A1">
      <pane xSplit="2" ySplit="6" topLeftCell="C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D18" sqref="D18"/>
    </sheetView>
  </sheetViews>
  <sheetFormatPr defaultColWidth="9.125" defaultRowHeight="12.75"/>
  <cols>
    <col min="1" max="1" width="71.50390625" style="70" customWidth="1"/>
    <col min="2" max="2" width="27.875" style="71" customWidth="1"/>
    <col min="3" max="7" width="16.00390625" style="73" customWidth="1"/>
    <col min="8" max="10" width="17.375" style="73" bestFit="1" customWidth="1"/>
    <col min="11" max="16384" width="9.125" style="73" customWidth="1"/>
  </cols>
  <sheetData>
    <row r="1" ht="16.5">
      <c r="C1" s="72"/>
    </row>
    <row r="2" spans="1:4" ht="20.25">
      <c r="A2" s="74"/>
      <c r="B2" s="75"/>
      <c r="C2" s="76"/>
      <c r="D2" s="74"/>
    </row>
    <row r="3" spans="1:6" ht="60.75" customHeight="1">
      <c r="A3" s="379" t="s">
        <v>2012</v>
      </c>
      <c r="B3" s="379"/>
      <c r="C3" s="379"/>
      <c r="D3" s="379"/>
      <c r="E3" s="379"/>
      <c r="F3" s="379"/>
    </row>
    <row r="4" ht="29.25" customHeight="1" thickBot="1"/>
    <row r="5" spans="1:10" ht="32.25" customHeight="1" thickBot="1">
      <c r="A5" s="77"/>
      <c r="B5" s="78" t="s">
        <v>2013</v>
      </c>
      <c r="C5" s="79">
        <v>2017</v>
      </c>
      <c r="D5" s="78">
        <v>2018</v>
      </c>
      <c r="E5" s="80">
        <v>2019</v>
      </c>
      <c r="F5" s="78">
        <v>2020</v>
      </c>
      <c r="G5" s="80">
        <v>2021</v>
      </c>
      <c r="H5" s="80">
        <v>2022</v>
      </c>
      <c r="I5" s="78">
        <v>2023</v>
      </c>
      <c r="J5" s="80">
        <v>2024</v>
      </c>
    </row>
    <row r="6" spans="1:10" ht="32.25" customHeight="1" thickBot="1">
      <c r="A6" s="81"/>
      <c r="B6" s="82" t="s">
        <v>2014</v>
      </c>
      <c r="C6" s="83"/>
      <c r="D6" s="380" t="s">
        <v>125</v>
      </c>
      <c r="E6" s="380"/>
      <c r="F6" s="380"/>
      <c r="G6" s="380"/>
      <c r="H6" s="380"/>
      <c r="I6" s="380"/>
      <c r="J6" s="381"/>
    </row>
    <row r="7" spans="1:10" ht="32.25" customHeight="1" thickBot="1">
      <c r="A7" s="84" t="s">
        <v>2015</v>
      </c>
      <c r="B7" s="85"/>
      <c r="C7" s="86">
        <v>53.01408730158727</v>
      </c>
      <c r="D7" s="86">
        <v>69.34982512626263</v>
      </c>
      <c r="E7" s="86">
        <v>63.355</v>
      </c>
      <c r="F7" s="86">
        <v>59.691666666666656</v>
      </c>
      <c r="G7" s="86">
        <v>57.88332220218689</v>
      </c>
      <c r="H7" s="86">
        <v>56.34891666666666</v>
      </c>
      <c r="I7" s="86">
        <v>55.04583333333334</v>
      </c>
      <c r="J7" s="86">
        <v>53.50000000000001</v>
      </c>
    </row>
    <row r="8" spans="1:10" ht="32.25" customHeight="1">
      <c r="A8" s="87" t="s">
        <v>2016</v>
      </c>
      <c r="B8" s="88"/>
      <c r="C8" s="89"/>
      <c r="D8" s="89"/>
      <c r="E8" s="89"/>
      <c r="F8" s="89"/>
      <c r="G8" s="89"/>
      <c r="H8" s="89"/>
      <c r="I8" s="89"/>
      <c r="J8" s="89"/>
    </row>
    <row r="9" spans="1:10" ht="39.75" customHeight="1">
      <c r="A9" s="90" t="s">
        <v>2017</v>
      </c>
      <c r="B9" s="91" t="s">
        <v>2018</v>
      </c>
      <c r="C9" s="92">
        <v>102.51</v>
      </c>
      <c r="D9" s="92">
        <v>103.085</v>
      </c>
      <c r="E9" s="92">
        <v>104.275</v>
      </c>
      <c r="F9" s="92">
        <v>103.753</v>
      </c>
      <c r="G9" s="92">
        <v>104.049</v>
      </c>
      <c r="H9" s="92">
        <v>103.963</v>
      </c>
      <c r="I9" s="92">
        <v>104.003</v>
      </c>
      <c r="J9" s="93">
        <v>104.004</v>
      </c>
    </row>
    <row r="10" spans="1:10" ht="41.25" customHeight="1">
      <c r="A10" s="161" t="s">
        <v>2019</v>
      </c>
      <c r="B10" s="154" t="s">
        <v>1978</v>
      </c>
      <c r="C10" s="162">
        <v>103.68</v>
      </c>
      <c r="D10" s="162">
        <v>102.573</v>
      </c>
      <c r="E10" s="162">
        <v>104.193</v>
      </c>
      <c r="F10" s="162">
        <v>103.618</v>
      </c>
      <c r="G10" s="162">
        <v>104.019</v>
      </c>
      <c r="H10" s="162">
        <v>103.99</v>
      </c>
      <c r="I10" s="162">
        <v>103.977</v>
      </c>
      <c r="J10" s="163">
        <v>103.992</v>
      </c>
    </row>
    <row r="11" spans="1:10" ht="32.25" customHeight="1">
      <c r="A11" s="96" t="s">
        <v>2020</v>
      </c>
      <c r="B11" s="97"/>
      <c r="C11" s="89"/>
      <c r="D11" s="89"/>
      <c r="E11" s="89"/>
      <c r="F11" s="89"/>
      <c r="G11" s="89"/>
      <c r="H11" s="89"/>
      <c r="I11" s="89"/>
      <c r="J11" s="89"/>
    </row>
    <row r="12" spans="1:10" ht="32.25" customHeight="1">
      <c r="A12" s="98" t="s">
        <v>2021</v>
      </c>
      <c r="B12" s="85" t="s">
        <v>2022</v>
      </c>
      <c r="C12" s="99">
        <v>92037.17572543166</v>
      </c>
      <c r="D12" s="100">
        <v>100518.7875489642</v>
      </c>
      <c r="E12" s="100">
        <v>106154.20434126958</v>
      </c>
      <c r="F12" s="100">
        <v>111557.75777214</v>
      </c>
      <c r="G12" s="100">
        <v>119384.64875538436</v>
      </c>
      <c r="H12" s="100">
        <v>128074.20785195839</v>
      </c>
      <c r="I12" s="100">
        <v>137714.66926476886</v>
      </c>
      <c r="J12" s="100">
        <v>148257.71058753296</v>
      </c>
    </row>
    <row r="13" spans="1:10" ht="32.25" customHeight="1">
      <c r="A13" s="98" t="s">
        <v>2023</v>
      </c>
      <c r="B13" s="85" t="s">
        <v>1978</v>
      </c>
      <c r="C13" s="95">
        <v>101.54563022906183</v>
      </c>
      <c r="D13" s="95">
        <v>101.9013178734268</v>
      </c>
      <c r="E13" s="95">
        <v>101.40238805925885</v>
      </c>
      <c r="F13" s="95">
        <v>102.01105115509723</v>
      </c>
      <c r="G13" s="95">
        <v>103.10583747642823</v>
      </c>
      <c r="H13" s="95">
        <v>103.20336731794926</v>
      </c>
      <c r="I13" s="95">
        <v>103.20578171850245</v>
      </c>
      <c r="J13" s="95">
        <v>103.30966785862358</v>
      </c>
    </row>
    <row r="14" spans="1:10" ht="32.25" customHeight="1">
      <c r="A14" s="90" t="s">
        <v>2024</v>
      </c>
      <c r="B14" s="85" t="s">
        <v>1978</v>
      </c>
      <c r="C14" s="95">
        <v>105.20926662397694</v>
      </c>
      <c r="D14" s="95">
        <v>107.17763200942841</v>
      </c>
      <c r="E14" s="95">
        <v>104.14580352786788</v>
      </c>
      <c r="F14" s="95">
        <v>103.01853141483966</v>
      </c>
      <c r="G14" s="95">
        <v>103.79237631168397</v>
      </c>
      <c r="H14" s="95">
        <v>103.94876280235674</v>
      </c>
      <c r="I14" s="95">
        <v>104.18723135061533</v>
      </c>
      <c r="J14" s="95">
        <v>104.20681462804342</v>
      </c>
    </row>
    <row r="15" spans="1:10" ht="32.25" customHeight="1">
      <c r="A15" s="96" t="s">
        <v>2025</v>
      </c>
      <c r="B15" s="97"/>
      <c r="C15" s="89"/>
      <c r="D15" s="89"/>
      <c r="E15" s="89"/>
      <c r="F15" s="89"/>
      <c r="G15" s="89"/>
      <c r="H15" s="89"/>
      <c r="I15" s="89"/>
      <c r="J15" s="89"/>
    </row>
    <row r="16" spans="1:10" ht="32.25" customHeight="1">
      <c r="A16" s="98" t="s">
        <v>2021</v>
      </c>
      <c r="B16" s="85" t="s">
        <v>2022</v>
      </c>
      <c r="C16" s="100">
        <v>56358.46145950024</v>
      </c>
      <c r="D16" s="100">
        <v>62973.198557398646</v>
      </c>
      <c r="E16" s="100">
        <v>66410.30121227672</v>
      </c>
      <c r="F16" s="100">
        <v>70143.03631763713</v>
      </c>
      <c r="G16" s="100">
        <v>74347.46789500087</v>
      </c>
      <c r="H16" s="100">
        <v>79035.07463293924</v>
      </c>
      <c r="I16" s="100">
        <v>84885.44744268812</v>
      </c>
      <c r="J16" s="100">
        <v>91246.75825514214</v>
      </c>
    </row>
    <row r="17" spans="1:10" ht="32.25" customHeight="1">
      <c r="A17" s="98"/>
      <c r="B17" s="85"/>
      <c r="C17" s="100"/>
      <c r="D17" s="286">
        <f>D16*100/C16</f>
        <v>111.73690148133625</v>
      </c>
      <c r="E17" s="286">
        <f aca="true" t="shared" si="0" ref="E17:J17">E16*100/D16</f>
        <v>105.45804045787072</v>
      </c>
      <c r="F17" s="286">
        <f t="shared" si="0"/>
        <v>105.62071702314515</v>
      </c>
      <c r="G17" s="286">
        <f t="shared" si="0"/>
        <v>105.99408266035748</v>
      </c>
      <c r="H17" s="286">
        <f t="shared" si="0"/>
        <v>106.30499850318853</v>
      </c>
      <c r="I17" s="286">
        <f t="shared" si="0"/>
        <v>107.40224873186953</v>
      </c>
      <c r="J17" s="286">
        <f t="shared" si="0"/>
        <v>107.49399455866563</v>
      </c>
    </row>
    <row r="18" spans="1:10" ht="32.25" customHeight="1">
      <c r="A18" s="101" t="s">
        <v>2026</v>
      </c>
      <c r="B18" s="85" t="s">
        <v>1978</v>
      </c>
      <c r="C18" s="95">
        <v>102.1</v>
      </c>
      <c r="D18" s="95">
        <v>102.50978981180359</v>
      </c>
      <c r="E18" s="95">
        <v>102.07674846306134</v>
      </c>
      <c r="F18" s="95">
        <v>102.61596974912774</v>
      </c>
      <c r="G18" s="95">
        <v>102.87743792689672</v>
      </c>
      <c r="H18" s="95">
        <v>103.15812329483609</v>
      </c>
      <c r="I18" s="95">
        <v>103.3304632138812</v>
      </c>
      <c r="J18" s="95">
        <v>103.41968222112139</v>
      </c>
    </row>
    <row r="19" spans="1:10" ht="39.75" customHeight="1">
      <c r="A19" s="90" t="s">
        <v>2027</v>
      </c>
      <c r="B19" s="85" t="s">
        <v>1978</v>
      </c>
      <c r="C19" s="163">
        <v>108.405924488615</v>
      </c>
      <c r="D19" s="163">
        <v>109.00120045751007</v>
      </c>
      <c r="E19" s="163">
        <v>103.31249970803388</v>
      </c>
      <c r="F19" s="163">
        <v>102.9281478130191</v>
      </c>
      <c r="G19" s="163">
        <v>103.02947351359528</v>
      </c>
      <c r="H19" s="163">
        <v>103.0505355350042</v>
      </c>
      <c r="I19" s="163">
        <v>103.94054704812486</v>
      </c>
      <c r="J19" s="163">
        <v>103.93959084967305</v>
      </c>
    </row>
    <row r="20" spans="1:10" ht="32.25" customHeight="1">
      <c r="A20" s="102" t="s">
        <v>2028</v>
      </c>
      <c r="B20" s="97"/>
      <c r="C20" s="103"/>
      <c r="D20" s="103"/>
      <c r="E20" s="103"/>
      <c r="F20" s="103"/>
      <c r="G20" s="103"/>
      <c r="H20" s="103"/>
      <c r="I20" s="103"/>
      <c r="J20" s="103"/>
    </row>
    <row r="21" spans="1:10" ht="32.25" customHeight="1">
      <c r="A21" s="98" t="s">
        <v>2023</v>
      </c>
      <c r="B21" s="85" t="s">
        <v>1978</v>
      </c>
      <c r="C21" s="93">
        <v>102.4</v>
      </c>
      <c r="D21" s="93">
        <v>101.0918003057593</v>
      </c>
      <c r="E21" s="93">
        <v>101.29457491516209</v>
      </c>
      <c r="F21" s="93">
        <v>101.6005420597129</v>
      </c>
      <c r="G21" s="93">
        <v>101.93758542084541</v>
      </c>
      <c r="H21" s="93">
        <v>102.18451925150866</v>
      </c>
      <c r="I21" s="93">
        <v>102.50999269142937</v>
      </c>
      <c r="J21" s="93">
        <v>102.90507034960453</v>
      </c>
    </row>
    <row r="22" spans="1:10" ht="32.25" customHeight="1">
      <c r="A22" s="104" t="s">
        <v>2029</v>
      </c>
      <c r="B22" s="85" t="s">
        <v>1978</v>
      </c>
      <c r="C22" s="93">
        <v>100.286691519698</v>
      </c>
      <c r="D22" s="93">
        <v>98.89297134244563</v>
      </c>
      <c r="E22" s="93">
        <v>103.54997240428708</v>
      </c>
      <c r="F22" s="93">
        <v>103.1464</v>
      </c>
      <c r="G22" s="93">
        <v>103.26835150283354</v>
      </c>
      <c r="H22" s="93">
        <v>103.65088</v>
      </c>
      <c r="I22" s="93">
        <v>103.98548000000001</v>
      </c>
      <c r="J22" s="93">
        <v>104.23751999999999</v>
      </c>
    </row>
    <row r="23" spans="1:10" ht="32.25" customHeight="1">
      <c r="A23" s="105" t="s">
        <v>2030</v>
      </c>
      <c r="B23" s="97"/>
      <c r="C23" s="103"/>
      <c r="D23" s="103"/>
      <c r="E23" s="103"/>
      <c r="F23" s="103"/>
      <c r="G23" s="103"/>
      <c r="H23" s="103"/>
      <c r="I23" s="103"/>
      <c r="J23" s="103"/>
    </row>
    <row r="24" spans="1:10" ht="32.25" customHeight="1">
      <c r="A24" s="98" t="s">
        <v>2021</v>
      </c>
      <c r="B24" s="85" t="s">
        <v>2022</v>
      </c>
      <c r="C24" s="100">
        <v>15966.8039</v>
      </c>
      <c r="D24" s="100">
        <v>17339.054605932026</v>
      </c>
      <c r="E24" s="100">
        <v>18774.71120026043</v>
      </c>
      <c r="F24" s="100">
        <v>21087.74421044493</v>
      </c>
      <c r="G24" s="100">
        <v>23498.117388802584</v>
      </c>
      <c r="H24" s="100">
        <v>26135.284273574216</v>
      </c>
      <c r="I24" s="100">
        <v>29039.0116925596</v>
      </c>
      <c r="J24" s="100">
        <v>32182.608552724618</v>
      </c>
    </row>
    <row r="25" spans="1:10" ht="32.25" customHeight="1">
      <c r="A25" s="98" t="s">
        <v>2023</v>
      </c>
      <c r="B25" s="85" t="s">
        <v>1978</v>
      </c>
      <c r="C25" s="163">
        <v>104.4</v>
      </c>
      <c r="D25" s="163">
        <v>103.48800362886405</v>
      </c>
      <c r="E25" s="163">
        <v>103.08164024609432</v>
      </c>
      <c r="F25" s="163">
        <v>107.63160072993831</v>
      </c>
      <c r="G25" s="163">
        <v>106.90009508052185</v>
      </c>
      <c r="H25" s="163">
        <v>106.61703012040196</v>
      </c>
      <c r="I25" s="163">
        <v>106.4377549881333</v>
      </c>
      <c r="J25" s="163">
        <v>106.12412762242944</v>
      </c>
    </row>
    <row r="26" spans="1:10" ht="32.25" customHeight="1">
      <c r="A26" s="104" t="s">
        <v>2029</v>
      </c>
      <c r="B26" s="106" t="s">
        <v>1978</v>
      </c>
      <c r="C26" s="94">
        <v>103.694985604355</v>
      </c>
      <c r="D26" s="94">
        <v>104.93428647332964</v>
      </c>
      <c r="E26" s="94">
        <v>105.04285822794157</v>
      </c>
      <c r="F26" s="94">
        <v>104.35591263782366</v>
      </c>
      <c r="G26" s="94">
        <v>104.23770777723746</v>
      </c>
      <c r="H26" s="94">
        <v>104.32</v>
      </c>
      <c r="I26" s="94">
        <v>104.39</v>
      </c>
      <c r="J26" s="95">
        <v>104.43</v>
      </c>
    </row>
    <row r="27" spans="1:10" ht="32.25" customHeight="1">
      <c r="A27" s="98" t="s">
        <v>2031</v>
      </c>
      <c r="B27" s="106" t="s">
        <v>2032</v>
      </c>
      <c r="C27" s="95">
        <v>17.348211496224845</v>
      </c>
      <c r="D27" s="95">
        <v>17.249566005246443</v>
      </c>
      <c r="E27" s="95">
        <v>17.68626246766694</v>
      </c>
      <c r="F27" s="95">
        <v>18.902983200430818</v>
      </c>
      <c r="G27" s="95">
        <v>19.682695919263068</v>
      </c>
      <c r="H27" s="95">
        <v>20.406360274961933</v>
      </c>
      <c r="I27" s="95">
        <v>21.086360550835355</v>
      </c>
      <c r="J27" s="95">
        <v>21.70720728465833</v>
      </c>
    </row>
    <row r="28" spans="1:10" ht="42.75" customHeight="1">
      <c r="A28" s="102" t="s">
        <v>2033</v>
      </c>
      <c r="B28" s="97"/>
      <c r="C28" s="103"/>
      <c r="D28" s="103"/>
      <c r="E28" s="103"/>
      <c r="F28" s="103"/>
      <c r="G28" s="103"/>
      <c r="H28" s="103"/>
      <c r="I28" s="103"/>
      <c r="J28" s="103"/>
    </row>
    <row r="29" spans="1:10" ht="32.25" customHeight="1">
      <c r="A29" s="98" t="s">
        <v>2031</v>
      </c>
      <c r="B29" s="85" t="s">
        <v>2032</v>
      </c>
      <c r="C29" s="95">
        <f>'[1]Свод'!H51</f>
        <v>21.0484691133346</v>
      </c>
      <c r="D29" s="95">
        <f>'[1]Свод'!I51</f>
        <v>20.928798069633366</v>
      </c>
      <c r="E29" s="95">
        <f>'[1]Свод'!J51</f>
        <v>21.458634671858842</v>
      </c>
      <c r="F29" s="95">
        <f>'[1]Свод'!K51</f>
        <v>22.934664166055647</v>
      </c>
      <c r="G29" s="95">
        <f>'[1]Свод'!L51</f>
        <v>23.880881884798065</v>
      </c>
      <c r="H29" s="95">
        <f>'[1]Свод'!M51</f>
        <v>24.76102747993114</v>
      </c>
      <c r="I29" s="95">
        <f>'[1]Свод'!N51</f>
        <v>25.584096708991638</v>
      </c>
      <c r="J29" s="95">
        <f>'[1]Свод'!O51</f>
        <v>26.33844637151771</v>
      </c>
    </row>
    <row r="30" spans="1:10" ht="32.25" customHeight="1">
      <c r="A30" s="96" t="s">
        <v>75</v>
      </c>
      <c r="B30" s="97"/>
      <c r="C30" s="103"/>
      <c r="D30" s="103"/>
      <c r="E30" s="103"/>
      <c r="F30" s="103"/>
      <c r="G30" s="103"/>
      <c r="H30" s="103"/>
      <c r="I30" s="103"/>
      <c r="J30" s="103"/>
    </row>
    <row r="31" spans="1:10" ht="32.25" customHeight="1">
      <c r="A31" s="98" t="s">
        <v>2021</v>
      </c>
      <c r="B31" s="107" t="s">
        <v>2022</v>
      </c>
      <c r="C31" s="100">
        <v>29813.3</v>
      </c>
      <c r="D31" s="100">
        <v>31353.64900917793</v>
      </c>
      <c r="E31" s="100">
        <v>33325.279139454105</v>
      </c>
      <c r="F31" s="100">
        <v>35356.942425471454</v>
      </c>
      <c r="G31" s="100">
        <v>37641.30890725142</v>
      </c>
      <c r="H31" s="100">
        <v>40085.830267394995</v>
      </c>
      <c r="I31" s="100">
        <v>42757.39966445096</v>
      </c>
      <c r="J31" s="100">
        <v>45666.921423719825</v>
      </c>
    </row>
    <row r="32" spans="1:10" ht="32.25" customHeight="1">
      <c r="A32" s="98"/>
      <c r="B32" s="107"/>
      <c r="C32" s="100"/>
      <c r="D32" s="283">
        <f>D31*100/C31</f>
        <v>105.16665048544755</v>
      </c>
      <c r="E32" s="283">
        <f aca="true" t="shared" si="1" ref="E32:J32">E31*100/D31</f>
        <v>106.28835938585341</v>
      </c>
      <c r="F32" s="283">
        <f t="shared" si="1"/>
        <v>106.09646292088232</v>
      </c>
      <c r="G32" s="283">
        <f t="shared" si="1"/>
        <v>106.46087111914487</v>
      </c>
      <c r="H32" s="283">
        <f t="shared" si="1"/>
        <v>106.49425174392023</v>
      </c>
      <c r="I32" s="283">
        <f t="shared" si="1"/>
        <v>106.66462283364245</v>
      </c>
      <c r="J32" s="283">
        <f t="shared" si="1"/>
        <v>106.80472101227399</v>
      </c>
    </row>
    <row r="33" spans="1:10" ht="32.25" customHeight="1">
      <c r="A33" s="98" t="s">
        <v>2023</v>
      </c>
      <c r="B33" s="106" t="s">
        <v>1978</v>
      </c>
      <c r="C33" s="163">
        <v>101.3</v>
      </c>
      <c r="D33" s="163">
        <v>102.9</v>
      </c>
      <c r="E33" s="163">
        <v>102</v>
      </c>
      <c r="F33" s="163">
        <v>102.5</v>
      </c>
      <c r="G33" s="163">
        <v>102.4</v>
      </c>
      <c r="H33" s="163">
        <v>102.5</v>
      </c>
      <c r="I33" s="163">
        <v>102.6</v>
      </c>
      <c r="J33" s="163">
        <v>102.7</v>
      </c>
    </row>
    <row r="34" spans="1:10" ht="32.25" customHeight="1">
      <c r="A34" s="104" t="s">
        <v>2029</v>
      </c>
      <c r="B34" s="106" t="s">
        <v>1978</v>
      </c>
      <c r="C34" s="95">
        <v>103.97483497417525</v>
      </c>
      <c r="D34" s="95">
        <v>102.2027701510666</v>
      </c>
      <c r="E34" s="95">
        <v>104.20427390769942</v>
      </c>
      <c r="F34" s="95">
        <v>103.50874431305593</v>
      </c>
      <c r="G34" s="95">
        <v>103.9656944522899</v>
      </c>
      <c r="H34" s="95">
        <v>103.89683096967826</v>
      </c>
      <c r="I34" s="95">
        <v>103.96162069555797</v>
      </c>
      <c r="J34" s="95">
        <v>103.99680721740407</v>
      </c>
    </row>
    <row r="35" spans="1:10" ht="32.25" customHeight="1">
      <c r="A35" s="98" t="s">
        <v>2031</v>
      </c>
      <c r="B35" s="106" t="s">
        <v>2032</v>
      </c>
      <c r="C35" s="95">
        <v>32.39267151019499</v>
      </c>
      <c r="D35" s="95">
        <v>31.19182968050137</v>
      </c>
      <c r="E35" s="95">
        <v>31.393272971382665</v>
      </c>
      <c r="F35" s="95">
        <v>31.693844633995827</v>
      </c>
      <c r="G35" s="95">
        <v>31.529438080751365</v>
      </c>
      <c r="H35" s="95">
        <v>31.298909389883097</v>
      </c>
      <c r="I35" s="95">
        <v>31.047817848834974</v>
      </c>
      <c r="J35" s="95">
        <v>30.802392160748752</v>
      </c>
    </row>
    <row r="36" spans="1:10" ht="32.25" customHeight="1">
      <c r="A36" s="105" t="s">
        <v>2034</v>
      </c>
      <c r="B36" s="97"/>
      <c r="C36" s="103"/>
      <c r="D36" s="103"/>
      <c r="E36" s="103"/>
      <c r="F36" s="103"/>
      <c r="G36" s="103"/>
      <c r="H36" s="103"/>
      <c r="I36" s="103"/>
      <c r="J36" s="103"/>
    </row>
    <row r="37" spans="1:10" ht="32.25" customHeight="1">
      <c r="A37" s="98" t="s">
        <v>2021</v>
      </c>
      <c r="B37" s="107" t="s">
        <v>2022</v>
      </c>
      <c r="C37" s="100">
        <v>9112.187297358523</v>
      </c>
      <c r="D37" s="100">
        <v>9687.73300396712</v>
      </c>
      <c r="E37" s="100">
        <v>10356.730284465044</v>
      </c>
      <c r="F37" s="100">
        <v>11053.150311123249</v>
      </c>
      <c r="G37" s="100">
        <v>11802.766058333753</v>
      </c>
      <c r="H37" s="100">
        <v>12624.996922229499</v>
      </c>
      <c r="I37" s="100">
        <v>13504.5132178073</v>
      </c>
      <c r="J37" s="100">
        <v>14464.059857983179</v>
      </c>
    </row>
    <row r="38" spans="1:10" ht="32.25" customHeight="1">
      <c r="A38" s="98" t="s">
        <v>2023</v>
      </c>
      <c r="B38" s="106" t="s">
        <v>1978</v>
      </c>
      <c r="C38" s="95">
        <v>100.2</v>
      </c>
      <c r="D38" s="95">
        <v>102.2</v>
      </c>
      <c r="E38" s="95">
        <v>102</v>
      </c>
      <c r="F38" s="95">
        <v>102.4</v>
      </c>
      <c r="G38" s="95">
        <v>102.4</v>
      </c>
      <c r="H38" s="95">
        <v>102.6</v>
      </c>
      <c r="I38" s="95">
        <v>102.7</v>
      </c>
      <c r="J38" s="95">
        <v>102.9</v>
      </c>
    </row>
    <row r="39" spans="1:10" ht="32.25" customHeight="1">
      <c r="A39" s="104" t="s">
        <v>2029</v>
      </c>
      <c r="B39" s="106" t="s">
        <v>1978</v>
      </c>
      <c r="C39" s="95">
        <v>105.3</v>
      </c>
      <c r="D39" s="95">
        <v>104.02761155905918</v>
      </c>
      <c r="E39" s="95">
        <v>104.80942380920779</v>
      </c>
      <c r="F39" s="95">
        <v>104.22297196343222</v>
      </c>
      <c r="G39" s="95">
        <v>104.27921818128465</v>
      </c>
      <c r="H39" s="95">
        <v>104.25577500670806</v>
      </c>
      <c r="I39" s="95">
        <v>104.15430127152763</v>
      </c>
      <c r="J39" s="95">
        <v>104.08685857549177</v>
      </c>
    </row>
    <row r="40" spans="1:10" ht="32.25" customHeight="1">
      <c r="A40" s="98" t="s">
        <v>2031</v>
      </c>
      <c r="B40" s="106" t="s">
        <v>2032</v>
      </c>
      <c r="C40" s="93">
        <v>9.90055075629689</v>
      </c>
      <c r="D40" s="93">
        <v>9.637733641830966</v>
      </c>
      <c r="E40" s="93">
        <v>9.756307203028658</v>
      </c>
      <c r="F40" s="93">
        <v>9.908006876312118</v>
      </c>
      <c r="G40" s="93">
        <v>9.886334785402163</v>
      </c>
      <c r="H40" s="93">
        <v>9.857563934201954</v>
      </c>
      <c r="I40" s="93">
        <v>9.80615448586937</v>
      </c>
      <c r="J40" s="93">
        <v>9.756025370055504</v>
      </c>
    </row>
    <row r="41" spans="1:10" ht="32.25" customHeight="1">
      <c r="A41" s="96" t="s">
        <v>2035</v>
      </c>
      <c r="B41" s="108" t="s">
        <v>2022</v>
      </c>
      <c r="C41" s="109">
        <v>16492.52003688916</v>
      </c>
      <c r="D41" s="109">
        <v>16803.34287353619</v>
      </c>
      <c r="E41" s="109">
        <v>17216.893289548265</v>
      </c>
      <c r="F41" s="109">
        <v>18241.225248403003</v>
      </c>
      <c r="G41" s="109">
        <v>19885.641361102247</v>
      </c>
      <c r="H41" s="109">
        <v>21712.442812907673</v>
      </c>
      <c r="I41" s="109">
        <v>23624.871208446013</v>
      </c>
      <c r="J41" s="109">
        <v>25773.699694816743</v>
      </c>
    </row>
    <row r="42" spans="1:10" ht="32.25" customHeight="1">
      <c r="A42" s="98" t="s">
        <v>2036</v>
      </c>
      <c r="B42" s="106" t="s">
        <v>1978</v>
      </c>
      <c r="C42" s="110">
        <v>101.65982814190858</v>
      </c>
      <c r="D42" s="110">
        <v>101.88462912854921</v>
      </c>
      <c r="E42" s="110">
        <v>102.46111990408397</v>
      </c>
      <c r="F42" s="110">
        <v>105.94957488338834</v>
      </c>
      <c r="G42" s="110">
        <v>109.01483365457159</v>
      </c>
      <c r="H42" s="110">
        <v>109.18653524235222</v>
      </c>
      <c r="I42" s="110">
        <v>108.80798356968585</v>
      </c>
      <c r="J42" s="110">
        <v>109.09561989740082</v>
      </c>
    </row>
    <row r="43" spans="1:10" ht="32.25" customHeight="1">
      <c r="A43" s="98" t="s">
        <v>2031</v>
      </c>
      <c r="B43" s="106" t="s">
        <v>2032</v>
      </c>
      <c r="C43" s="110">
        <v>17.919411267127742</v>
      </c>
      <c r="D43" s="110">
        <v>16.716619134856785</v>
      </c>
      <c r="E43" s="110">
        <v>16.218757793331086</v>
      </c>
      <c r="F43" s="110">
        <v>16.35137314758624</v>
      </c>
      <c r="G43" s="110">
        <v>16.656782566615696</v>
      </c>
      <c r="H43" s="110">
        <v>16.953017455321834</v>
      </c>
      <c r="I43" s="110">
        <v>17.15494168818361</v>
      </c>
      <c r="J43" s="110">
        <v>17.384390729276554</v>
      </c>
    </row>
    <row r="44" spans="1:10" ht="32.25" customHeight="1">
      <c r="A44" s="105" t="s">
        <v>2037</v>
      </c>
      <c r="B44" s="111" t="s">
        <v>2022</v>
      </c>
      <c r="C44" s="112">
        <v>22061.528031112477</v>
      </c>
      <c r="D44" s="112">
        <v>22885.556805721633</v>
      </c>
      <c r="E44" s="112">
        <v>23640.099700863528</v>
      </c>
      <c r="F44" s="112">
        <v>24991.393629833372</v>
      </c>
      <c r="G44" s="112">
        <v>27109.398498430524</v>
      </c>
      <c r="H44" s="112">
        <v>29461.98508523554</v>
      </c>
      <c r="I44" s="112">
        <v>31957.743053836315</v>
      </c>
      <c r="J44" s="112">
        <v>34744.51658062989</v>
      </c>
    </row>
    <row r="45" spans="1:10" ht="32.25" customHeight="1">
      <c r="A45" s="98" t="s">
        <v>2036</v>
      </c>
      <c r="B45" s="106" t="s">
        <v>1978</v>
      </c>
      <c r="C45" s="110">
        <v>102.91840425372017</v>
      </c>
      <c r="D45" s="110">
        <v>103.73513916827095</v>
      </c>
      <c r="E45" s="110">
        <v>103.29702659868538</v>
      </c>
      <c r="F45" s="110">
        <v>105.71610926378827</v>
      </c>
      <c r="G45" s="110">
        <v>108.47493701219125</v>
      </c>
      <c r="H45" s="110">
        <v>108.67812167408</v>
      </c>
      <c r="I45" s="110">
        <v>108.47111272842062</v>
      </c>
      <c r="J45" s="110">
        <v>108.72018253009593</v>
      </c>
    </row>
    <row r="46" spans="1:10" ht="32.25" customHeight="1">
      <c r="A46" s="98" t="s">
        <v>2031</v>
      </c>
      <c r="B46" s="106" t="s">
        <v>2032</v>
      </c>
      <c r="C46" s="110">
        <v>23.970235784860623</v>
      </c>
      <c r="D46" s="110">
        <v>22.767442150626554</v>
      </c>
      <c r="E46" s="110">
        <v>22.26958399581067</v>
      </c>
      <c r="F46" s="110">
        <v>22.402201450551765</v>
      </c>
      <c r="G46" s="110">
        <v>22.70760837432029</v>
      </c>
      <c r="H46" s="110">
        <v>23.00383939855462</v>
      </c>
      <c r="I46" s="110">
        <v>23.205765387559893</v>
      </c>
      <c r="J46" s="110">
        <v>23.435217259824306</v>
      </c>
    </row>
    <row r="47" spans="1:10" ht="32.25" customHeight="1">
      <c r="A47" s="96" t="s">
        <v>2038</v>
      </c>
      <c r="B47" s="111" t="s">
        <v>2022</v>
      </c>
      <c r="C47" s="112">
        <v>6484.552107061682</v>
      </c>
      <c r="D47" s="112">
        <v>7062.756280749435</v>
      </c>
      <c r="E47" s="112">
        <v>7666.020127027928</v>
      </c>
      <c r="F47" s="112">
        <v>8372.450358421074</v>
      </c>
      <c r="G47" s="112">
        <v>9154.892246331734</v>
      </c>
      <c r="H47" s="112">
        <v>10041.980667615933</v>
      </c>
      <c r="I47" s="112">
        <v>11031.504379972896</v>
      </c>
      <c r="J47" s="112">
        <v>12132.583536285243</v>
      </c>
    </row>
    <row r="48" spans="1:10" ht="32.25" customHeight="1">
      <c r="A48" s="98" t="s">
        <v>2036</v>
      </c>
      <c r="B48" s="106" t="s">
        <v>1978</v>
      </c>
      <c r="C48" s="110">
        <v>110.08338576836181</v>
      </c>
      <c r="D48" s="110">
        <v>108.91664010314742</v>
      </c>
      <c r="E48" s="110">
        <v>108.54147902459519</v>
      </c>
      <c r="F48" s="110">
        <v>109.21508448565768</v>
      </c>
      <c r="G48" s="110">
        <v>109.34543478210861</v>
      </c>
      <c r="H48" s="110">
        <v>109.68977457533316</v>
      </c>
      <c r="I48" s="110">
        <v>109.85386991978629</v>
      </c>
      <c r="J48" s="110">
        <v>109.98122394177985</v>
      </c>
    </row>
    <row r="49" spans="1:10" ht="32.25" customHeight="1">
      <c r="A49" s="98" t="s">
        <v>2031</v>
      </c>
      <c r="B49" s="106" t="s">
        <v>2032</v>
      </c>
      <c r="C49" s="110">
        <v>7.045579197700082</v>
      </c>
      <c r="D49" s="110">
        <v>7.0263046868816055</v>
      </c>
      <c r="E49" s="110">
        <v>7.221588795845374</v>
      </c>
      <c r="F49" s="110">
        <v>7.5050364274280685</v>
      </c>
      <c r="G49" s="110">
        <v>7.668399866962661</v>
      </c>
      <c r="H49" s="110">
        <v>7.840751729827998</v>
      </c>
      <c r="I49" s="110">
        <v>8.010406181758194</v>
      </c>
      <c r="J49" s="110">
        <v>8.1834418514928</v>
      </c>
    </row>
    <row r="50" spans="1:10" ht="40.5">
      <c r="A50" s="105" t="s">
        <v>2039</v>
      </c>
      <c r="B50" s="111" t="s">
        <v>2022</v>
      </c>
      <c r="C50" s="112">
        <v>106536.77153528496</v>
      </c>
      <c r="D50" s="112">
        <v>116036.27203059872</v>
      </c>
      <c r="E50" s="112">
        <v>125947.48586701452</v>
      </c>
      <c r="F50" s="112">
        <v>137553.6530972217</v>
      </c>
      <c r="G50" s="112">
        <v>150408.64003783045</v>
      </c>
      <c r="H50" s="112">
        <v>164982.89819932054</v>
      </c>
      <c r="I50" s="112">
        <v>181240.09837777505</v>
      </c>
      <c r="J50" s="112">
        <v>199330.07846916287</v>
      </c>
    </row>
    <row r="51" spans="1:10" ht="39.75" customHeight="1">
      <c r="A51" s="113" t="s">
        <v>2036</v>
      </c>
      <c r="B51" s="114" t="s">
        <v>1978</v>
      </c>
      <c r="C51" s="110">
        <v>110.08338576836181</v>
      </c>
      <c r="D51" s="110">
        <v>108.91664010314742</v>
      </c>
      <c r="E51" s="110">
        <v>108.54147902459519</v>
      </c>
      <c r="F51" s="110">
        <v>109.21508448565768</v>
      </c>
      <c r="G51" s="110">
        <v>109.34543478210861</v>
      </c>
      <c r="H51" s="110">
        <v>109.68977457533317</v>
      </c>
      <c r="I51" s="110">
        <v>109.85386991978632</v>
      </c>
      <c r="J51" s="110">
        <v>109.98122394177983</v>
      </c>
    </row>
    <row r="52" spans="1:10" ht="39.75" customHeight="1">
      <c r="A52" s="98" t="s">
        <v>2031</v>
      </c>
      <c r="B52" s="106" t="s">
        <v>2032</v>
      </c>
      <c r="C52" s="110">
        <v>115.75406426323747</v>
      </c>
      <c r="D52" s="110">
        <v>115.43739718714346</v>
      </c>
      <c r="E52" s="110">
        <v>118.64578200041194</v>
      </c>
      <c r="F52" s="110">
        <v>123.30263340195404</v>
      </c>
      <c r="G52" s="110">
        <v>125.98658337221676</v>
      </c>
      <c r="H52" s="110">
        <v>128.81820701169207</v>
      </c>
      <c r="I52" s="110">
        <v>131.6055140279389</v>
      </c>
      <c r="J52" s="110">
        <v>134.44837214822377</v>
      </c>
    </row>
    <row r="53" spans="1:10" ht="39.75" customHeight="1">
      <c r="A53" s="102" t="s">
        <v>1979</v>
      </c>
      <c r="B53" s="115"/>
      <c r="C53" s="103"/>
      <c r="D53" s="103"/>
      <c r="E53" s="103"/>
      <c r="F53" s="103"/>
      <c r="G53" s="103"/>
      <c r="H53" s="103"/>
      <c r="I53" s="103"/>
      <c r="J53" s="103"/>
    </row>
    <row r="54" spans="1:10" ht="32.25" customHeight="1">
      <c r="A54" s="104" t="s">
        <v>2021</v>
      </c>
      <c r="B54" s="91" t="s">
        <v>2022</v>
      </c>
      <c r="C54" s="116">
        <v>20820.606106900002</v>
      </c>
      <c r="D54" s="116">
        <v>22635.2375559926</v>
      </c>
      <c r="E54" s="116">
        <v>23799.640220570276</v>
      </c>
      <c r="F54" s="116">
        <v>25056.700935151657</v>
      </c>
      <c r="G54" s="116">
        <v>26655.731810048128</v>
      </c>
      <c r="H54" s="116">
        <v>28495.395353150336</v>
      </c>
      <c r="I54" s="116">
        <v>30473.25762565377</v>
      </c>
      <c r="J54" s="116">
        <v>32597.19573799719</v>
      </c>
    </row>
    <row r="55" spans="1:10" ht="32.25" customHeight="1">
      <c r="A55" s="153" t="s">
        <v>2036</v>
      </c>
      <c r="B55" s="154" t="s">
        <v>1978</v>
      </c>
      <c r="C55" s="155">
        <v>106.34112188531908</v>
      </c>
      <c r="D55" s="155">
        <v>108.715555348272</v>
      </c>
      <c r="E55" s="155">
        <v>105.14420342042933</v>
      </c>
      <c r="F55" s="155">
        <v>105.28184755286716</v>
      </c>
      <c r="G55" s="155">
        <v>106.38164967940058</v>
      </c>
      <c r="H55" s="155">
        <v>106.90156832388571</v>
      </c>
      <c r="I55" s="155">
        <v>106.94098905451672</v>
      </c>
      <c r="J55" s="155">
        <v>106.96984266806906</v>
      </c>
    </row>
    <row r="56" spans="1:10" ht="32.25" customHeight="1">
      <c r="A56" s="98" t="s">
        <v>2031</v>
      </c>
      <c r="B56" s="85" t="s">
        <v>73</v>
      </c>
      <c r="C56" s="117">
        <v>22.62195242606392</v>
      </c>
      <c r="D56" s="117">
        <v>22.518414823663328</v>
      </c>
      <c r="E56" s="117">
        <v>22.419875282620048</v>
      </c>
      <c r="F56" s="117">
        <v>22.46074270005561</v>
      </c>
      <c r="G56" s="117">
        <v>22.327604166817913</v>
      </c>
      <c r="H56" s="117">
        <v>22.24912871301012</v>
      </c>
      <c r="I56" s="117">
        <v>22.127822539417487</v>
      </c>
      <c r="J56" s="117">
        <v>21.986846828281116</v>
      </c>
    </row>
    <row r="57" spans="1:10" ht="40.5" customHeight="1">
      <c r="A57" s="102" t="s">
        <v>1975</v>
      </c>
      <c r="B57" s="108" t="s">
        <v>2040</v>
      </c>
      <c r="C57" s="112">
        <v>39167.02645273741</v>
      </c>
      <c r="D57" s="112">
        <v>42699.63389905482</v>
      </c>
      <c r="E57" s="112">
        <v>44864.10272087218</v>
      </c>
      <c r="F57" s="112">
        <v>47196.741072035664</v>
      </c>
      <c r="G57" s="112">
        <v>50217.86101962467</v>
      </c>
      <c r="H57" s="112">
        <v>53709.041145935254</v>
      </c>
      <c r="I57" s="112">
        <v>57413.37369938927</v>
      </c>
      <c r="J57" s="112">
        <v>61391.27354563165</v>
      </c>
    </row>
    <row r="58" spans="1:10" ht="28.5" customHeight="1">
      <c r="A58" s="156"/>
      <c r="B58" s="157" t="s">
        <v>1978</v>
      </c>
      <c r="C58" s="158">
        <v>106.69543501594563</v>
      </c>
      <c r="D58" s="158">
        <v>109.01934041528575</v>
      </c>
      <c r="E58" s="158">
        <v>105.06905709527705</v>
      </c>
      <c r="F58" s="158">
        <v>105.19934248028162</v>
      </c>
      <c r="G58" s="158">
        <v>106.40111982091712</v>
      </c>
      <c r="H58" s="158">
        <v>106.95206855773142</v>
      </c>
      <c r="I58" s="158">
        <v>106.89703721090235</v>
      </c>
      <c r="J58" s="158">
        <v>106.92852481909576</v>
      </c>
    </row>
    <row r="59" spans="1:10" ht="40.5">
      <c r="A59" s="102" t="s">
        <v>2041</v>
      </c>
      <c r="B59" s="97" t="s">
        <v>1978</v>
      </c>
      <c r="C59" s="118">
        <v>102.90509621612425</v>
      </c>
      <c r="D59" s="118">
        <v>106.28463671266879</v>
      </c>
      <c r="E59" s="118">
        <v>100.84080225665548</v>
      </c>
      <c r="F59" s="118">
        <v>101.53298634342069</v>
      </c>
      <c r="G59" s="118">
        <v>102.29008144754046</v>
      </c>
      <c r="H59" s="118">
        <v>102.84841673019658</v>
      </c>
      <c r="I59" s="118">
        <v>102.8083491646252</v>
      </c>
      <c r="J59" s="118">
        <v>102.82379877211301</v>
      </c>
    </row>
    <row r="60" spans="1:10" ht="32.25" customHeight="1">
      <c r="A60" s="104"/>
      <c r="B60" s="85"/>
      <c r="C60" s="110"/>
      <c r="D60" s="110"/>
      <c r="E60" s="110"/>
      <c r="F60" s="110"/>
      <c r="G60" s="110"/>
      <c r="H60" s="110"/>
      <c r="I60" s="110"/>
      <c r="J60" s="110"/>
    </row>
    <row r="61" spans="1:10" ht="44.25" customHeight="1">
      <c r="A61" s="102" t="s">
        <v>2042</v>
      </c>
      <c r="B61" s="115" t="s">
        <v>1978</v>
      </c>
      <c r="C61" s="118">
        <v>99.29715533164384</v>
      </c>
      <c r="D61" s="118">
        <v>103.38708235763133</v>
      </c>
      <c r="E61" s="118">
        <v>100.6799502643378</v>
      </c>
      <c r="F61" s="118">
        <v>101.38446088873008</v>
      </c>
      <c r="G61" s="118">
        <v>102.01911851209799</v>
      </c>
      <c r="H61" s="118">
        <v>102.28557996697174</v>
      </c>
      <c r="I61" s="118">
        <v>102.26641292418029</v>
      </c>
      <c r="J61" s="118">
        <v>102.41961076430324</v>
      </c>
    </row>
    <row r="62" spans="1:10" ht="32.25" customHeight="1">
      <c r="A62" s="98"/>
      <c r="B62" s="106"/>
      <c r="C62" s="110"/>
      <c r="D62" s="110"/>
      <c r="E62" s="110"/>
      <c r="F62" s="110"/>
      <c r="G62" s="110"/>
      <c r="H62" s="110"/>
      <c r="I62" s="110"/>
      <c r="J62" s="110"/>
    </row>
    <row r="63" spans="1:10" ht="45.75" customHeight="1">
      <c r="A63" s="105" t="s">
        <v>2043</v>
      </c>
      <c r="B63" s="108" t="s">
        <v>2040</v>
      </c>
      <c r="C63" s="112">
        <v>10088.25</v>
      </c>
      <c r="D63" s="112">
        <v>10145.618763333332</v>
      </c>
      <c r="E63" s="112">
        <v>10426.25775512533</v>
      </c>
      <c r="F63" s="112">
        <v>10658.671969140632</v>
      </c>
      <c r="G63" s="112">
        <v>11013.357306393702</v>
      </c>
      <c r="H63" s="112">
        <v>11453.89159864945</v>
      </c>
      <c r="I63" s="112">
        <v>11912.047262595428</v>
      </c>
      <c r="J63" s="112">
        <v>12388.529153099247</v>
      </c>
    </row>
    <row r="64" spans="1:10" ht="32.25" customHeight="1">
      <c r="A64" s="90"/>
      <c r="B64" s="91"/>
      <c r="C64" s="91"/>
      <c r="D64" s="91"/>
      <c r="E64" s="91"/>
      <c r="F64" s="91"/>
      <c r="G64" s="91"/>
      <c r="H64" s="91"/>
      <c r="I64" s="91"/>
      <c r="J64" s="91"/>
    </row>
    <row r="65" spans="1:10" ht="32.25" customHeight="1">
      <c r="A65" s="90" t="s">
        <v>2044</v>
      </c>
      <c r="B65" s="91" t="s">
        <v>2040</v>
      </c>
      <c r="C65" s="119">
        <v>10899.5</v>
      </c>
      <c r="D65" s="119">
        <v>10954.865833333335</v>
      </c>
      <c r="E65" s="119">
        <v>11271.645778866663</v>
      </c>
      <c r="F65" s="119">
        <v>11498.652695846058</v>
      </c>
      <c r="G65" s="119">
        <v>11882.980515001445</v>
      </c>
      <c r="H65" s="119">
        <v>12358.299735601502</v>
      </c>
      <c r="I65" s="119">
        <v>12852.631725025562</v>
      </c>
      <c r="J65" s="119">
        <v>13366.736994026585</v>
      </c>
    </row>
    <row r="66" spans="1:10" ht="32.25" customHeight="1">
      <c r="A66" s="90" t="s">
        <v>2045</v>
      </c>
      <c r="B66" s="91" t="s">
        <v>2040</v>
      </c>
      <c r="C66" s="119">
        <v>8314.416666666668</v>
      </c>
      <c r="D66" s="119">
        <v>8345.840833333334</v>
      </c>
      <c r="E66" s="119">
        <v>8585.958779999999</v>
      </c>
      <c r="F66" s="119">
        <v>8757.957662268747</v>
      </c>
      <c r="G66" s="119">
        <v>9050.120926622243</v>
      </c>
      <c r="H66" s="119">
        <v>9412.125763687132</v>
      </c>
      <c r="I66" s="119">
        <v>9788.610794234619</v>
      </c>
      <c r="J66" s="119">
        <v>10180.155226004004</v>
      </c>
    </row>
    <row r="67" spans="1:10" ht="32.25" customHeight="1">
      <c r="A67" s="90" t="s">
        <v>2046</v>
      </c>
      <c r="B67" s="91" t="s">
        <v>2040</v>
      </c>
      <c r="C67" s="119">
        <v>9925</v>
      </c>
      <c r="D67" s="119">
        <v>10096.9925</v>
      </c>
      <c r="E67" s="119">
        <v>10394.09994</v>
      </c>
      <c r="F67" s="119">
        <v>10602.320549681248</v>
      </c>
      <c r="G67" s="119">
        <v>10956.011295968161</v>
      </c>
      <c r="H67" s="119">
        <v>11394.251747806888</v>
      </c>
      <c r="I67" s="119">
        <v>11850.021817719164</v>
      </c>
      <c r="J67" s="119">
        <v>12324.02269042793</v>
      </c>
    </row>
    <row r="68" spans="1:10" ht="32.25" customHeight="1">
      <c r="A68" s="90"/>
      <c r="B68" s="91"/>
      <c r="C68" s="119"/>
      <c r="D68" s="119"/>
      <c r="E68" s="119"/>
      <c r="F68" s="119"/>
      <c r="G68" s="119"/>
      <c r="H68" s="119"/>
      <c r="I68" s="119"/>
      <c r="J68" s="119"/>
    </row>
    <row r="69" spans="1:10" ht="32.25" customHeight="1">
      <c r="A69" s="96" t="s">
        <v>2047</v>
      </c>
      <c r="B69" s="97"/>
      <c r="C69" s="103"/>
      <c r="D69" s="103"/>
      <c r="E69" s="103"/>
      <c r="F69" s="103"/>
      <c r="G69" s="103"/>
      <c r="H69" s="103"/>
      <c r="I69" s="103"/>
      <c r="J69" s="103"/>
    </row>
    <row r="70" spans="1:10" ht="32.25" customHeight="1">
      <c r="A70" s="104" t="s">
        <v>2048</v>
      </c>
      <c r="B70" s="120" t="s">
        <v>2049</v>
      </c>
      <c r="C70" s="93">
        <v>352.97479</v>
      </c>
      <c r="D70" s="93">
        <v>440.3421593652519</v>
      </c>
      <c r="E70" s="93">
        <v>444.77729717467815</v>
      </c>
      <c r="F70" s="93">
        <v>446.9086881650058</v>
      </c>
      <c r="G70" s="93">
        <v>459.9276253203826</v>
      </c>
      <c r="H70" s="93">
        <v>476.24177570615626</v>
      </c>
      <c r="I70" s="93">
        <v>494.31506081423726</v>
      </c>
      <c r="J70" s="93">
        <v>513.906038136355</v>
      </c>
    </row>
    <row r="71" spans="1:10" ht="32.25" customHeight="1">
      <c r="A71" s="104" t="s">
        <v>2050</v>
      </c>
      <c r="B71" s="106" t="s">
        <v>1978</v>
      </c>
      <c r="C71" s="93">
        <v>125.23453526863484</v>
      </c>
      <c r="D71" s="93">
        <v>124.75173067324494</v>
      </c>
      <c r="E71" s="93">
        <v>101.00720262984117</v>
      </c>
      <c r="F71" s="93">
        <v>100.47920408794843</v>
      </c>
      <c r="G71" s="93">
        <v>102.91310898627461</v>
      </c>
      <c r="H71" s="93">
        <v>103.54711252110793</v>
      </c>
      <c r="I71" s="93">
        <v>103.79498104324898</v>
      </c>
      <c r="J71" s="93">
        <v>103.96325721693518</v>
      </c>
    </row>
    <row r="72" spans="1:10" ht="32.25" customHeight="1">
      <c r="A72" s="104" t="s">
        <v>2051</v>
      </c>
      <c r="B72" s="106" t="s">
        <v>1978</v>
      </c>
      <c r="C72" s="93">
        <v>104.01247995092815</v>
      </c>
      <c r="D72" s="93">
        <v>104.96949911131934</v>
      </c>
      <c r="E72" s="93">
        <v>103.28367347826182</v>
      </c>
      <c r="F72" s="93">
        <v>103.66968685838256</v>
      </c>
      <c r="G72" s="93">
        <v>103.63327236043654</v>
      </c>
      <c r="H72" s="93">
        <v>103.90540415597</v>
      </c>
      <c r="I72" s="93">
        <v>103.78313840678359</v>
      </c>
      <c r="J72" s="93">
        <v>104.01489257405044</v>
      </c>
    </row>
    <row r="73" spans="1:10" ht="32.25" customHeight="1">
      <c r="A73" s="104" t="s">
        <v>2031</v>
      </c>
      <c r="B73" s="85" t="s">
        <v>73</v>
      </c>
      <c r="C73" s="121">
        <v>22.372236285086082</v>
      </c>
      <c r="D73" s="110">
        <v>26.641518217687494</v>
      </c>
      <c r="E73" s="110">
        <v>26.49651267821744</v>
      </c>
      <c r="F73" s="110">
        <v>25.572852613805914</v>
      </c>
      <c r="G73" s="110">
        <v>24.646877378157036</v>
      </c>
      <c r="H73" s="110">
        <v>24.064532571011473</v>
      </c>
      <c r="I73" s="110">
        <v>23.807958183419988</v>
      </c>
      <c r="J73" s="110">
        <v>23.55661755722897</v>
      </c>
    </row>
    <row r="74" spans="1:10" ht="32.25" customHeight="1">
      <c r="A74" s="96" t="s">
        <v>2052</v>
      </c>
      <c r="B74" s="97"/>
      <c r="C74" s="118"/>
      <c r="D74" s="118"/>
      <c r="E74" s="118"/>
      <c r="F74" s="118"/>
      <c r="G74" s="118"/>
      <c r="H74" s="118"/>
      <c r="I74" s="118"/>
      <c r="J74" s="118"/>
    </row>
    <row r="75" spans="1:10" ht="32.25" customHeight="1">
      <c r="A75" s="104" t="s">
        <v>2048</v>
      </c>
      <c r="B75" s="85" t="s">
        <v>2049</v>
      </c>
      <c r="C75" s="93">
        <v>193.41802135566002</v>
      </c>
      <c r="D75" s="93">
        <v>251.03691158262083</v>
      </c>
      <c r="E75" s="93">
        <v>241.43226019725205</v>
      </c>
      <c r="F75" s="93">
        <v>231.51611289435922</v>
      </c>
      <c r="G75" s="93">
        <v>224.36844987847107</v>
      </c>
      <c r="H75" s="93">
        <v>216.6773914146834</v>
      </c>
      <c r="I75" s="93">
        <v>212.51583876700798</v>
      </c>
      <c r="J75" s="93">
        <v>208.54257874019373</v>
      </c>
    </row>
    <row r="76" spans="1:10" ht="32.25" customHeight="1">
      <c r="A76" s="104" t="s">
        <v>2051</v>
      </c>
      <c r="B76" s="85" t="s">
        <v>1978</v>
      </c>
      <c r="C76" s="93">
        <v>99.70726501922856</v>
      </c>
      <c r="D76" s="93">
        <v>101.17010984958613</v>
      </c>
      <c r="E76" s="93">
        <v>100.80395164192089</v>
      </c>
      <c r="F76" s="93">
        <v>102.38719222385704</v>
      </c>
      <c r="G76" s="93">
        <v>99.97699403714786</v>
      </c>
      <c r="H76" s="93">
        <v>99.37120374078418</v>
      </c>
      <c r="I76" s="93">
        <v>100.43331702845836</v>
      </c>
      <c r="J76" s="93">
        <v>100.83387949331437</v>
      </c>
    </row>
    <row r="77" spans="1:10" ht="32.25" customHeight="1">
      <c r="A77" s="104" t="s">
        <v>2031</v>
      </c>
      <c r="B77" s="85" t="s">
        <v>73</v>
      </c>
      <c r="C77" s="110">
        <v>12.259214533600693</v>
      </c>
      <c r="D77" s="122">
        <v>15.188199246879014</v>
      </c>
      <c r="E77" s="110">
        <v>14.382732625705108</v>
      </c>
      <c r="F77" s="110">
        <v>13.247734021636978</v>
      </c>
      <c r="G77" s="110">
        <v>12.023591033110264</v>
      </c>
      <c r="H77" s="110">
        <v>10.948724805523286</v>
      </c>
      <c r="I77" s="110">
        <v>10.23551294258608</v>
      </c>
      <c r="J77" s="110">
        <v>9.559252873533275</v>
      </c>
    </row>
    <row r="78" spans="1:10" ht="48" customHeight="1">
      <c r="A78" s="102" t="s">
        <v>2053</v>
      </c>
      <c r="B78" s="96"/>
      <c r="C78" s="96"/>
      <c r="D78" s="96"/>
      <c r="E78" s="96"/>
      <c r="F78" s="96"/>
      <c r="G78" s="96"/>
      <c r="H78" s="96"/>
      <c r="I78" s="96"/>
      <c r="J78" s="123"/>
    </row>
    <row r="79" spans="1:10" ht="32.25" customHeight="1">
      <c r="A79" s="104" t="s">
        <v>2048</v>
      </c>
      <c r="B79" s="85" t="s">
        <v>2049</v>
      </c>
      <c r="C79" s="110">
        <v>133.7307508656</v>
      </c>
      <c r="D79" s="110">
        <v>157.61369096117346</v>
      </c>
      <c r="E79" s="110">
        <v>169.68816151401487</v>
      </c>
      <c r="F79" s="110">
        <v>180.21920927349777</v>
      </c>
      <c r="G79" s="110">
        <v>197.46858881848027</v>
      </c>
      <c r="H79" s="110">
        <v>217.91362760751463</v>
      </c>
      <c r="I79" s="110">
        <v>236.8971056868887</v>
      </c>
      <c r="J79" s="110">
        <v>257.0172134381247</v>
      </c>
    </row>
    <row r="80" spans="1:10" ht="32.25" customHeight="1">
      <c r="A80" s="104" t="s">
        <v>2051</v>
      </c>
      <c r="B80" s="85" t="s">
        <v>1978</v>
      </c>
      <c r="C80" s="110">
        <v>106.13391639612423</v>
      </c>
      <c r="D80" s="110">
        <v>106.45885917080176</v>
      </c>
      <c r="E80" s="110">
        <v>104.58720989137686</v>
      </c>
      <c r="F80" s="110">
        <v>103.36751688774449</v>
      </c>
      <c r="G80" s="110">
        <v>105.77874823907376</v>
      </c>
      <c r="H80" s="110">
        <v>106.50498888574347</v>
      </c>
      <c r="I80" s="110">
        <v>104.95914098761381</v>
      </c>
      <c r="J80" s="110">
        <v>104.85009953081239</v>
      </c>
    </row>
    <row r="81" spans="1:10" ht="32.25" customHeight="1">
      <c r="A81" s="104" t="s">
        <v>2031</v>
      </c>
      <c r="B81" s="85" t="s">
        <v>73</v>
      </c>
      <c r="C81" s="110">
        <v>8.476117960002705</v>
      </c>
      <c r="D81" s="110">
        <v>9.535920941914753</v>
      </c>
      <c r="E81" s="110">
        <v>10.108754541789763</v>
      </c>
      <c r="F81" s="110">
        <v>10.31244054764536</v>
      </c>
      <c r="G81" s="110">
        <v>10.582065148307812</v>
      </c>
      <c r="H81" s="110">
        <v>11.01119191287383</v>
      </c>
      <c r="I81" s="110">
        <v>11.409800819494327</v>
      </c>
      <c r="J81" s="110">
        <v>11.78125134420032</v>
      </c>
    </row>
    <row r="82" spans="1:10" ht="32.25" customHeight="1">
      <c r="A82" s="96" t="s">
        <v>2054</v>
      </c>
      <c r="B82" s="97"/>
      <c r="C82" s="103"/>
      <c r="D82" s="103"/>
      <c r="E82" s="103"/>
      <c r="F82" s="103"/>
      <c r="G82" s="103"/>
      <c r="H82" s="103"/>
      <c r="I82" s="103"/>
      <c r="J82" s="103"/>
    </row>
    <row r="83" spans="1:10" ht="32.25" customHeight="1">
      <c r="A83" s="104" t="s">
        <v>2048</v>
      </c>
      <c r="B83" s="120" t="s">
        <v>2049</v>
      </c>
      <c r="C83" s="93">
        <v>237.991</v>
      </c>
      <c r="D83" s="93">
        <v>275.2874063049396</v>
      </c>
      <c r="E83" s="93">
        <v>289.60094361796325</v>
      </c>
      <c r="F83" s="93">
        <v>306.90218431794483</v>
      </c>
      <c r="G83" s="93">
        <v>325.32054976566724</v>
      </c>
      <c r="H83" s="93">
        <v>343.3378575988147</v>
      </c>
      <c r="I83" s="93">
        <v>361.49392806244816</v>
      </c>
      <c r="J83" s="93">
        <v>379.9547762153394</v>
      </c>
    </row>
    <row r="84" spans="1:10" ht="32.25" customHeight="1">
      <c r="A84" s="104" t="s">
        <v>2050</v>
      </c>
      <c r="B84" s="106" t="s">
        <v>1978</v>
      </c>
      <c r="C84" s="93">
        <v>124.22020168277763</v>
      </c>
      <c r="D84" s="93">
        <v>115.67135156579013</v>
      </c>
      <c r="E84" s="93">
        <v>105.1994886018027</v>
      </c>
      <c r="F84" s="93">
        <v>105.97416585866</v>
      </c>
      <c r="G84" s="93">
        <v>106.00137971929236</v>
      </c>
      <c r="H84" s="93">
        <v>105.53832453748329</v>
      </c>
      <c r="I84" s="93">
        <v>105.28810617932164</v>
      </c>
      <c r="J84" s="93">
        <v>105.1068210887631</v>
      </c>
    </row>
    <row r="85" spans="1:10" ht="32.25" customHeight="1">
      <c r="A85" s="104" t="s">
        <v>2051</v>
      </c>
      <c r="B85" s="106" t="s">
        <v>1978</v>
      </c>
      <c r="C85" s="93">
        <v>116.22332591946649</v>
      </c>
      <c r="D85" s="93">
        <v>106.73670990843308</v>
      </c>
      <c r="E85" s="93">
        <v>104.7881981792071</v>
      </c>
      <c r="F85" s="93">
        <v>105.28147111961998</v>
      </c>
      <c r="G85" s="93">
        <v>104.82805481902626</v>
      </c>
      <c r="H85" s="93">
        <v>104.7414552116689</v>
      </c>
      <c r="I85" s="93">
        <v>104.38837921292536</v>
      </c>
      <c r="J85" s="93">
        <v>104.35906808188828</v>
      </c>
    </row>
    <row r="86" spans="1:10" ht="32.25" customHeight="1">
      <c r="A86" s="104" t="s">
        <v>2031</v>
      </c>
      <c r="B86" s="85" t="s">
        <v>73</v>
      </c>
      <c r="C86" s="110">
        <v>15.084337569048268</v>
      </c>
      <c r="D86" s="110">
        <v>16.65539920307647</v>
      </c>
      <c r="E86" s="110">
        <v>17.252263375267336</v>
      </c>
      <c r="F86" s="110">
        <v>17.561449428613834</v>
      </c>
      <c r="G86" s="110">
        <v>17.433472697108925</v>
      </c>
      <c r="H86" s="110">
        <v>17.348887641780163</v>
      </c>
      <c r="I86" s="110">
        <v>17.410823592334935</v>
      </c>
      <c r="J86" s="110">
        <v>17.41650941640121</v>
      </c>
    </row>
    <row r="87" spans="1:10" ht="32.25" customHeight="1">
      <c r="A87" s="96" t="s">
        <v>2055</v>
      </c>
      <c r="B87" s="123"/>
      <c r="C87" s="103"/>
      <c r="D87" s="103"/>
      <c r="E87" s="103"/>
      <c r="F87" s="103"/>
      <c r="G87" s="103"/>
      <c r="H87" s="103"/>
      <c r="I87" s="103"/>
      <c r="J87" s="103"/>
    </row>
    <row r="88" spans="1:10" ht="32.25" customHeight="1">
      <c r="A88" s="104" t="s">
        <v>2048</v>
      </c>
      <c r="B88" s="120" t="s">
        <v>2049</v>
      </c>
      <c r="C88" s="110">
        <v>114.98378999999997</v>
      </c>
      <c r="D88" s="110">
        <v>165.0547530603123</v>
      </c>
      <c r="E88" s="110">
        <v>155.1763535567149</v>
      </c>
      <c r="F88" s="110">
        <v>140.00650384706097</v>
      </c>
      <c r="G88" s="110">
        <v>134.60707555471538</v>
      </c>
      <c r="H88" s="110">
        <v>132.90391810734155</v>
      </c>
      <c r="I88" s="110">
        <v>132.8211327517891</v>
      </c>
      <c r="J88" s="110">
        <v>133.95126192101566</v>
      </c>
    </row>
    <row r="89" spans="1:10" ht="32.25" customHeight="1" thickBot="1">
      <c r="A89" s="124" t="s">
        <v>2031</v>
      </c>
      <c r="B89" s="125" t="s">
        <v>73</v>
      </c>
      <c r="C89" s="126">
        <v>7.287898716037816</v>
      </c>
      <c r="D89" s="126">
        <v>9.986119014611026</v>
      </c>
      <c r="E89" s="126">
        <v>9.2442493029501</v>
      </c>
      <c r="F89" s="126">
        <v>8.011403185192078</v>
      </c>
      <c r="G89" s="126">
        <v>7.213404681048111</v>
      </c>
      <c r="H89" s="126">
        <v>6.715644929231307</v>
      </c>
      <c r="I89" s="126">
        <v>6.397134591085056</v>
      </c>
      <c r="J89" s="126">
        <v>6.140108140827757</v>
      </c>
    </row>
    <row r="90" spans="1:10" ht="32.25" customHeight="1">
      <c r="A90" s="127" t="s">
        <v>2056</v>
      </c>
      <c r="B90" s="128"/>
      <c r="C90" s="129"/>
      <c r="D90" s="129"/>
      <c r="E90" s="129"/>
      <c r="F90" s="129"/>
      <c r="G90" s="129"/>
      <c r="H90" s="129"/>
      <c r="I90" s="129"/>
      <c r="J90" s="129"/>
    </row>
    <row r="91" spans="1:10" ht="32.25" customHeight="1">
      <c r="A91" s="104" t="s">
        <v>2048</v>
      </c>
      <c r="B91" s="130" t="s">
        <v>2049</v>
      </c>
      <c r="C91" s="131">
        <v>35.1731528755802</v>
      </c>
      <c r="D91" s="131">
        <v>83.21051519035763</v>
      </c>
      <c r="E91" s="131">
        <v>67.36263131137059</v>
      </c>
      <c r="F91" s="131">
        <v>46.205872177858126</v>
      </c>
      <c r="G91" s="131">
        <v>35.62855134730971</v>
      </c>
      <c r="H91" s="131">
        <v>28.37258686803189</v>
      </c>
      <c r="I91" s="131">
        <v>23.132381480501138</v>
      </c>
      <c r="J91" s="110">
        <v>19.31458134248453</v>
      </c>
    </row>
    <row r="92" spans="1:10" ht="32.25" customHeight="1">
      <c r="A92" s="98" t="s">
        <v>2031</v>
      </c>
      <c r="B92" s="85" t="s">
        <v>73</v>
      </c>
      <c r="C92" s="131">
        <v>2.229343594266138</v>
      </c>
      <c r="D92" s="131">
        <v>5.03439191427969</v>
      </c>
      <c r="E92" s="131">
        <v>4.0129618326982035</v>
      </c>
      <c r="F92" s="110">
        <v>2.6439745997371036</v>
      </c>
      <c r="G92" s="110">
        <v>1.9092837669802847</v>
      </c>
      <c r="H92" s="110">
        <v>1.4336695480002268</v>
      </c>
      <c r="I92" s="110">
        <v>1.1141372964619385</v>
      </c>
      <c r="J92" s="110">
        <v>0.8853487230100552</v>
      </c>
    </row>
    <row r="93" spans="1:10" ht="32.25" customHeight="1">
      <c r="A93" s="96" t="s">
        <v>2057</v>
      </c>
      <c r="B93" s="132" t="s">
        <v>2049</v>
      </c>
      <c r="C93" s="133">
        <v>-24.8332027470732</v>
      </c>
      <c r="D93" s="133">
        <v>-23.1</v>
      </c>
      <c r="E93" s="133">
        <v>-15.09366708585081</v>
      </c>
      <c r="F93" s="133">
        <v>-5.969852674725885</v>
      </c>
      <c r="G93" s="133">
        <v>-1.896512514081202</v>
      </c>
      <c r="H93" s="133">
        <v>-0.5175962237235225</v>
      </c>
      <c r="I93" s="133">
        <v>-0.6239656645971792</v>
      </c>
      <c r="J93" s="118">
        <v>-2.8115794653114747</v>
      </c>
    </row>
    <row r="94" spans="1:10" ht="44.25" customHeight="1">
      <c r="A94" s="98" t="s">
        <v>2031</v>
      </c>
      <c r="B94" s="130" t="s">
        <v>73</v>
      </c>
      <c r="C94" s="110">
        <v>-1.573977222489375</v>
      </c>
      <c r="D94" s="110">
        <v>-1.397593236309357</v>
      </c>
      <c r="E94" s="110">
        <v>-0.8991678138432274</v>
      </c>
      <c r="F94" s="110">
        <v>-0.3416046076436063</v>
      </c>
      <c r="G94" s="110">
        <v>-0.1016314281687354</v>
      </c>
      <c r="H94" s="110">
        <v>-0.02615418705258867</v>
      </c>
      <c r="I94" s="110">
        <v>-0.030052392972395224</v>
      </c>
      <c r="J94" s="110">
        <v>-0.12887819027065725</v>
      </c>
    </row>
    <row r="95" spans="1:10" ht="44.25" customHeight="1">
      <c r="A95" s="134" t="s">
        <v>2058</v>
      </c>
      <c r="B95" s="130" t="s">
        <v>2049</v>
      </c>
      <c r="C95" s="110">
        <v>22.635862000000003</v>
      </c>
      <c r="D95" s="110">
        <v>65.53453932494689</v>
      </c>
      <c r="E95" s="110">
        <v>53.26896422551978</v>
      </c>
      <c r="F95" s="110">
        <v>42.23601950313224</v>
      </c>
      <c r="G95" s="110">
        <v>35.73203883322851</v>
      </c>
      <c r="H95" s="110">
        <v>29.854990644308366</v>
      </c>
      <c r="I95" s="110">
        <v>24.50841581590396</v>
      </c>
      <c r="J95" s="110">
        <v>18.503001877173055</v>
      </c>
    </row>
    <row r="96" spans="1:10" ht="32.25" customHeight="1">
      <c r="A96" s="102" t="s">
        <v>2059</v>
      </c>
      <c r="B96" s="97" t="s">
        <v>2060</v>
      </c>
      <c r="C96" s="135">
        <v>75.712722</v>
      </c>
      <c r="D96" s="135">
        <v>75.69225115296211</v>
      </c>
      <c r="E96" s="135">
        <v>75.87015553102465</v>
      </c>
      <c r="F96" s="135">
        <v>76.06990956143231</v>
      </c>
      <c r="G96" s="135">
        <v>76.24260007377062</v>
      </c>
      <c r="H96" s="135">
        <v>76.29352050078357</v>
      </c>
      <c r="I96" s="135">
        <v>76.3702206237925</v>
      </c>
      <c r="J96" s="135">
        <v>76.50083395230905</v>
      </c>
    </row>
    <row r="97" spans="1:10" ht="32.25" customHeight="1">
      <c r="A97" s="90"/>
      <c r="B97" s="91"/>
      <c r="C97" s="110"/>
      <c r="D97" s="155">
        <f aca="true" t="shared" si="2" ref="D97:J97">D96*100/C96</f>
        <v>99.97296247381269</v>
      </c>
      <c r="E97" s="155">
        <f t="shared" si="2"/>
        <v>100.2350364473941</v>
      </c>
      <c r="F97" s="155">
        <f t="shared" si="2"/>
        <v>100.26328406605938</v>
      </c>
      <c r="G97" s="155">
        <f t="shared" si="2"/>
        <v>100.22701553522795</v>
      </c>
      <c r="H97" s="155">
        <f t="shared" si="2"/>
        <v>100.06678736948069</v>
      </c>
      <c r="I97" s="155">
        <f t="shared" si="2"/>
        <v>100.10053294500696</v>
      </c>
      <c r="J97" s="155">
        <f t="shared" si="2"/>
        <v>100.17102651720748</v>
      </c>
    </row>
    <row r="98" spans="1:10" ht="32.25" customHeight="1" hidden="1">
      <c r="A98" s="90"/>
      <c r="B98" s="91"/>
      <c r="C98" s="122"/>
      <c r="D98" s="165">
        <f>D97</f>
        <v>99.97296247381269</v>
      </c>
      <c r="E98" s="165">
        <f>E97-0.4</f>
        <v>99.83503644739409</v>
      </c>
      <c r="F98" s="165">
        <f>F97-0.6</f>
        <v>99.66328406605939</v>
      </c>
      <c r="G98" s="165">
        <f>G97-0.4</f>
        <v>99.82701553522794</v>
      </c>
      <c r="H98" s="165">
        <f>H97-0.2</f>
        <v>99.86678736948069</v>
      </c>
      <c r="I98" s="165">
        <f>I97-0.2</f>
        <v>99.90053294500696</v>
      </c>
      <c r="J98" s="165">
        <f>J97-0.4</f>
        <v>99.77102651720747</v>
      </c>
    </row>
    <row r="99" spans="1:10" ht="32.25" customHeight="1">
      <c r="A99" s="102" t="s">
        <v>2061</v>
      </c>
      <c r="B99" s="97" t="s">
        <v>2060</v>
      </c>
      <c r="C99" s="135">
        <v>71.7462</v>
      </c>
      <c r="D99" s="135">
        <v>72.06413610482674</v>
      </c>
      <c r="E99" s="135">
        <v>72.23351309017276</v>
      </c>
      <c r="F99" s="135">
        <v>72.40847843858182</v>
      </c>
      <c r="G99" s="135">
        <v>72.63297970788169</v>
      </c>
      <c r="H99" s="135">
        <v>72.70613162017082</v>
      </c>
      <c r="I99" s="135">
        <v>72.85583448226959</v>
      </c>
      <c r="J99" s="135">
        <v>73.00423719247499</v>
      </c>
    </row>
    <row r="100" spans="1:10" ht="32.25" customHeight="1">
      <c r="A100" s="90"/>
      <c r="B100" s="91"/>
      <c r="C100" s="136"/>
      <c r="D100" s="136"/>
      <c r="E100" s="136"/>
      <c r="F100" s="136"/>
      <c r="G100" s="136"/>
      <c r="H100" s="136"/>
      <c r="I100" s="136"/>
      <c r="J100" s="136"/>
    </row>
    <row r="101" spans="1:10" ht="32.25" customHeight="1">
      <c r="A101" s="102" t="s">
        <v>2062</v>
      </c>
      <c r="B101" s="97" t="s">
        <v>2060</v>
      </c>
      <c r="C101" s="135">
        <v>3.966522</v>
      </c>
      <c r="D101" s="135">
        <v>3.628115048135374</v>
      </c>
      <c r="E101" s="135">
        <v>3.6366424408518814</v>
      </c>
      <c r="F101" s="135">
        <v>3.6614311228504857</v>
      </c>
      <c r="G101" s="135">
        <v>3.6096203658889348</v>
      </c>
      <c r="H101" s="135">
        <v>3.587388880612745</v>
      </c>
      <c r="I101" s="135">
        <v>3.514386141522925</v>
      </c>
      <c r="J101" s="135">
        <v>3.4965967598340626</v>
      </c>
    </row>
    <row r="102" spans="1:10" ht="24.75" customHeight="1">
      <c r="A102" s="90"/>
      <c r="B102" s="91"/>
      <c r="C102" s="136"/>
      <c r="D102" s="136"/>
      <c r="E102" s="136"/>
      <c r="F102" s="136"/>
      <c r="G102" s="136"/>
      <c r="H102" s="136"/>
      <c r="I102" s="136"/>
      <c r="J102" s="136"/>
    </row>
    <row r="103" spans="1:10" ht="41.25" customHeight="1">
      <c r="A103" s="102" t="s">
        <v>2063</v>
      </c>
      <c r="B103" s="108" t="s">
        <v>2064</v>
      </c>
      <c r="C103" s="135">
        <v>5.238910839845383</v>
      </c>
      <c r="D103" s="135">
        <v>4.793245005758284</v>
      </c>
      <c r="E103" s="135">
        <v>4.793245005758284</v>
      </c>
      <c r="F103" s="135">
        <v>4.8132450057582865</v>
      </c>
      <c r="G103" s="135">
        <v>4.734387812582923</v>
      </c>
      <c r="H103" s="135">
        <v>4.702088535258903</v>
      </c>
      <c r="I103" s="135">
        <v>4.60177555180199</v>
      </c>
      <c r="J103" s="135">
        <v>4.570664892377325</v>
      </c>
    </row>
    <row r="104" spans="1:10" ht="32.25" customHeight="1">
      <c r="A104" s="90"/>
      <c r="B104" s="91"/>
      <c r="C104" s="137"/>
      <c r="D104" s="137"/>
      <c r="E104" s="137"/>
      <c r="F104" s="137"/>
      <c r="G104" s="137"/>
      <c r="H104" s="137"/>
      <c r="I104" s="137"/>
      <c r="J104" s="137"/>
    </row>
    <row r="105" spans="1:10" ht="20.25">
      <c r="A105" s="96" t="s">
        <v>2065</v>
      </c>
      <c r="B105" s="97" t="s">
        <v>73</v>
      </c>
      <c r="C105" s="118">
        <v>101.99712530535955</v>
      </c>
      <c r="D105" s="118">
        <v>101.45174462059184</v>
      </c>
      <c r="E105" s="118">
        <v>101.16461434368553</v>
      </c>
      <c r="F105" s="118">
        <v>101.76455517159076</v>
      </c>
      <c r="G105" s="118">
        <v>102.78714765427337</v>
      </c>
      <c r="H105" s="118">
        <v>103.09953118328285</v>
      </c>
      <c r="I105" s="118">
        <v>102.99371632911816</v>
      </c>
      <c r="J105" s="118">
        <v>103.09966039480723</v>
      </c>
    </row>
    <row r="106" spans="1:10" ht="17.25" thickBot="1">
      <c r="A106" s="138"/>
      <c r="B106" s="139"/>
      <c r="C106" s="140"/>
      <c r="D106" s="140"/>
      <c r="E106" s="140"/>
      <c r="F106" s="140"/>
      <c r="G106" s="140"/>
      <c r="H106" s="140"/>
      <c r="I106" s="140"/>
      <c r="J106" s="140"/>
    </row>
    <row r="107" spans="1:10" ht="41.25" customHeight="1" thickBot="1">
      <c r="A107" s="141" t="s">
        <v>2066</v>
      </c>
      <c r="B107" s="141" t="s">
        <v>2067</v>
      </c>
      <c r="C107" s="142">
        <v>58.33497180751482</v>
      </c>
      <c r="D107" s="142">
        <v>60.81573278302163</v>
      </c>
      <c r="E107" s="142">
        <v>63.238754294374225</v>
      </c>
      <c r="F107" s="143">
        <v>63.835189894099344</v>
      </c>
      <c r="G107" s="143">
        <v>63.97656145700334</v>
      </c>
      <c r="H107" s="143">
        <v>64.71599308544458</v>
      </c>
      <c r="I107" s="143">
        <v>66.32824582966254</v>
      </c>
      <c r="J107" s="143">
        <v>67.95892496001761</v>
      </c>
    </row>
    <row r="108" spans="1:6" ht="40.5">
      <c r="A108" s="144" t="s">
        <v>2068</v>
      </c>
      <c r="B108" s="145"/>
      <c r="C108" s="146"/>
      <c r="D108" s="146"/>
      <c r="E108" s="146"/>
      <c r="F108" s="146"/>
    </row>
    <row r="109" spans="2:6" ht="16.5">
      <c r="B109" s="70"/>
      <c r="C109" s="146"/>
      <c r="D109" s="146"/>
      <c r="E109" s="146"/>
      <c r="F109" s="146"/>
    </row>
    <row r="110" spans="1:6" ht="16.5">
      <c r="A110" s="147"/>
      <c r="B110" s="148"/>
      <c r="C110" s="146"/>
      <c r="D110" s="146"/>
      <c r="E110" s="146"/>
      <c r="F110" s="146"/>
    </row>
    <row r="111" spans="1:2" ht="16.5">
      <c r="A111" s="147"/>
      <c r="B111" s="148"/>
    </row>
    <row r="112" spans="1:2" ht="16.5">
      <c r="A112" s="149"/>
      <c r="B112" s="150"/>
    </row>
    <row r="113" spans="1:2" ht="16.5">
      <c r="A113" s="151"/>
      <c r="B113" s="152"/>
    </row>
    <row r="114" spans="1:2" ht="16.5">
      <c r="A114" s="151"/>
      <c r="B114" s="150"/>
    </row>
    <row r="115" spans="1:2" ht="16.5">
      <c r="A115" s="151"/>
      <c r="B115" s="152"/>
    </row>
    <row r="116" spans="1:2" ht="16.5">
      <c r="A116" s="149"/>
      <c r="B116" s="152"/>
    </row>
    <row r="117" spans="1:2" ht="16.5">
      <c r="A117" s="151"/>
      <c r="B117" s="152"/>
    </row>
    <row r="118" spans="1:2" ht="16.5">
      <c r="A118" s="151"/>
      <c r="B118" s="152"/>
    </row>
    <row r="119" spans="1:2" ht="16.5">
      <c r="A119" s="151"/>
      <c r="B119" s="152"/>
    </row>
    <row r="120" spans="1:2" ht="16.5">
      <c r="A120" s="151"/>
      <c r="B120" s="152"/>
    </row>
    <row r="121" spans="1:2" ht="16.5">
      <c r="A121" s="151"/>
      <c r="B121" s="152"/>
    </row>
    <row r="122" spans="1:2" ht="16.5">
      <c r="A122" s="151"/>
      <c r="B122" s="152"/>
    </row>
    <row r="123" spans="1:2" ht="16.5">
      <c r="A123" s="151"/>
      <c r="B123" s="152"/>
    </row>
  </sheetData>
  <sheetProtection/>
  <mergeCells count="2">
    <mergeCell ref="A3:F3"/>
    <mergeCell ref="D6:J6"/>
  </mergeCells>
  <printOptions horizontalCentered="1" verticalCentered="1"/>
  <pageMargins left="0.07874015748031496" right="0.03937007874015748" top="0.11811023622047245" bottom="0.15748031496062992" header="0.1968503937007874" footer="0.1968503937007874"/>
  <pageSetup fitToHeight="2" horizontalDpi="600" verticalDpi="600" orientation="portrait" pageOrder="overThenDown" paperSize="9" scale="40" r:id="rId1"/>
  <rowBreaks count="1" manualBreakCount="1">
    <brk id="6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zoomScale="80" zoomScaleNormal="80" zoomScalePageLayoutView="0" workbookViewId="0" topLeftCell="A1">
      <pane ySplit="2" topLeftCell="A18" activePane="bottomLeft" state="frozen"/>
      <selection pane="topLeft" activeCell="A1" sqref="A1"/>
      <selection pane="bottomLeft" activeCell="C35" sqref="C35"/>
    </sheetView>
  </sheetViews>
  <sheetFormatPr defaultColWidth="9.00390625" defaultRowHeight="12.75"/>
  <cols>
    <col min="1" max="1" width="61.625" style="0" customWidth="1"/>
  </cols>
  <sheetData>
    <row r="1" spans="1:9" ht="17.25">
      <c r="A1" s="382" t="s">
        <v>2072</v>
      </c>
      <c r="B1" s="382"/>
      <c r="C1" s="382"/>
      <c r="D1" s="382"/>
      <c r="E1" s="382"/>
      <c r="F1" s="382"/>
      <c r="G1" s="382"/>
      <c r="H1" s="382"/>
      <c r="I1" s="382"/>
    </row>
    <row r="2" spans="1:9" ht="33" customHeight="1">
      <c r="A2" s="319" t="s">
        <v>2073</v>
      </c>
      <c r="B2" s="168">
        <v>2017</v>
      </c>
      <c r="C2" s="168">
        <v>2018</v>
      </c>
      <c r="D2" s="168">
        <v>2019</v>
      </c>
      <c r="E2" s="168">
        <v>2020</v>
      </c>
      <c r="F2" s="168">
        <v>2021</v>
      </c>
      <c r="G2" s="168">
        <v>2022</v>
      </c>
      <c r="H2" s="168">
        <v>2023</v>
      </c>
      <c r="I2" s="168">
        <v>2024</v>
      </c>
    </row>
    <row r="3" spans="1:9" ht="15">
      <c r="A3" s="320"/>
      <c r="B3" s="171" t="s">
        <v>2074</v>
      </c>
      <c r="C3" s="383" t="s">
        <v>125</v>
      </c>
      <c r="D3" s="383"/>
      <c r="E3" s="383"/>
      <c r="F3" s="314"/>
      <c r="G3" s="309"/>
      <c r="H3" s="309"/>
      <c r="I3" s="314"/>
    </row>
    <row r="4" spans="1:9" ht="18">
      <c r="A4" s="321" t="s">
        <v>2075</v>
      </c>
      <c r="B4" s="322"/>
      <c r="C4" s="323"/>
      <c r="D4" s="323"/>
      <c r="E4" s="324"/>
      <c r="F4" s="324"/>
      <c r="G4" s="324"/>
      <c r="H4" s="324"/>
      <c r="I4" s="324"/>
    </row>
    <row r="5" spans="1:9" ht="17.25">
      <c r="A5" s="325" t="s">
        <v>2076</v>
      </c>
      <c r="B5" s="326">
        <v>108.405924488615</v>
      </c>
      <c r="C5" s="326">
        <v>109.00120045751007</v>
      </c>
      <c r="D5" s="326">
        <v>103.31249970803388</v>
      </c>
      <c r="E5" s="326">
        <v>102.9281478130191</v>
      </c>
      <c r="F5" s="326">
        <v>103.02947351359528</v>
      </c>
      <c r="G5" s="326">
        <v>103.0505355350042</v>
      </c>
      <c r="H5" s="326">
        <v>103.94054704812486</v>
      </c>
      <c r="I5" s="326">
        <v>103.93959084967305</v>
      </c>
    </row>
    <row r="6" spans="1:9" ht="18">
      <c r="A6" s="327" t="s">
        <v>2077</v>
      </c>
      <c r="B6" s="328">
        <v>107.64</v>
      </c>
      <c r="C6" s="328">
        <v>107.76614733356482</v>
      </c>
      <c r="D6" s="328">
        <v>103.35394036284973</v>
      </c>
      <c r="E6" s="328">
        <v>103.03688924370957</v>
      </c>
      <c r="F6" s="328">
        <v>102.9513118786612</v>
      </c>
      <c r="G6" s="328">
        <v>103.01997093112787</v>
      </c>
      <c r="H6" s="328">
        <v>103.76022547702411</v>
      </c>
      <c r="I6" s="328">
        <v>104.07034980728595</v>
      </c>
    </row>
    <row r="7" spans="1:9" ht="33">
      <c r="A7" s="329" t="s">
        <v>2078</v>
      </c>
      <c r="B7" s="328">
        <v>103.31817031940427</v>
      </c>
      <c r="C7" s="328">
        <v>102.6700507338345</v>
      </c>
      <c r="D7" s="328">
        <v>104.1351609844702</v>
      </c>
      <c r="E7" s="328">
        <v>104.11341714132926</v>
      </c>
      <c r="F7" s="328">
        <v>103.9364925954018</v>
      </c>
      <c r="G7" s="328">
        <v>103.9885014476209</v>
      </c>
      <c r="H7" s="328">
        <v>104.2881448638421</v>
      </c>
      <c r="I7" s="328">
        <v>104.66159944679356</v>
      </c>
    </row>
    <row r="8" spans="1:9" ht="17.25">
      <c r="A8" s="330" t="s">
        <v>2079</v>
      </c>
      <c r="B8" s="331"/>
      <c r="C8" s="332"/>
      <c r="D8" s="332"/>
      <c r="E8" s="332"/>
      <c r="F8" s="332"/>
      <c r="G8" s="332"/>
      <c r="H8" s="332"/>
      <c r="I8" s="332"/>
    </row>
    <row r="9" spans="1:9" ht="17.25">
      <c r="A9" s="325" t="s">
        <v>2076</v>
      </c>
      <c r="B9" s="326">
        <v>115.10189253419463</v>
      </c>
      <c r="C9" s="326">
        <v>115.1133628431525</v>
      </c>
      <c r="D9" s="326">
        <v>101.24276035355462</v>
      </c>
      <c r="E9" s="326">
        <v>100.64235057091418</v>
      </c>
      <c r="F9" s="326">
        <v>101.04536746868702</v>
      </c>
      <c r="G9" s="326">
        <v>101.10845573681613</v>
      </c>
      <c r="H9" s="326">
        <v>103.8213159441533</v>
      </c>
      <c r="I9" s="326">
        <v>103.01116893439519</v>
      </c>
    </row>
    <row r="10" spans="1:9" ht="18">
      <c r="A10" s="327" t="s">
        <v>2077</v>
      </c>
      <c r="B10" s="328">
        <v>115.23999999999998</v>
      </c>
      <c r="C10" s="328">
        <v>114.30276175449072</v>
      </c>
      <c r="D10" s="328">
        <v>101.40354594963559</v>
      </c>
      <c r="E10" s="328">
        <v>101.2293481467162</v>
      </c>
      <c r="F10" s="328">
        <v>101.08491302152673</v>
      </c>
      <c r="G10" s="328">
        <v>101.34342885366101</v>
      </c>
      <c r="H10" s="328">
        <v>103.00758422718434</v>
      </c>
      <c r="I10" s="328">
        <v>103.4170903732979</v>
      </c>
    </row>
    <row r="11" spans="1:9" ht="33">
      <c r="A11" s="333" t="s">
        <v>2080</v>
      </c>
      <c r="B11" s="331"/>
      <c r="C11" s="332"/>
      <c r="D11" s="332"/>
      <c r="E11" s="332"/>
      <c r="F11" s="332"/>
      <c r="G11" s="332"/>
      <c r="H11" s="332"/>
      <c r="I11" s="332"/>
    </row>
    <row r="12" spans="1:9" ht="17.25">
      <c r="A12" s="325" t="s">
        <v>2076</v>
      </c>
      <c r="B12" s="326">
        <v>117.69120479763393</v>
      </c>
      <c r="C12" s="326">
        <v>116.37435744350613</v>
      </c>
      <c r="D12" s="326">
        <v>100.87974912194598</v>
      </c>
      <c r="E12" s="326">
        <v>100.38276798722141</v>
      </c>
      <c r="F12" s="326">
        <v>100.78757884448233</v>
      </c>
      <c r="G12" s="326">
        <v>100.82907484612824</v>
      </c>
      <c r="H12" s="326">
        <v>103.82433150512004</v>
      </c>
      <c r="I12" s="326">
        <v>102.85849341698801</v>
      </c>
    </row>
    <row r="13" spans="1:9" ht="18">
      <c r="A13" s="327" t="s">
        <v>2077</v>
      </c>
      <c r="B13" s="328">
        <v>117.71465286296932</v>
      </c>
      <c r="C13" s="328">
        <v>116.01631217146434</v>
      </c>
      <c r="D13" s="328">
        <v>101.16953357626942</v>
      </c>
      <c r="E13" s="328">
        <v>101.03694204434161</v>
      </c>
      <c r="F13" s="328">
        <v>100.86866051152765</v>
      </c>
      <c r="G13" s="328">
        <v>101.12599468908472</v>
      </c>
      <c r="H13" s="328">
        <v>102.93825946231661</v>
      </c>
      <c r="I13" s="328">
        <v>103.36227216455191</v>
      </c>
    </row>
    <row r="14" spans="1:9" ht="16.5">
      <c r="A14" s="333" t="s">
        <v>2081</v>
      </c>
      <c r="B14" s="331"/>
      <c r="C14" s="332"/>
      <c r="D14" s="332"/>
      <c r="E14" s="332"/>
      <c r="F14" s="332"/>
      <c r="G14" s="332"/>
      <c r="H14" s="332"/>
      <c r="I14" s="332"/>
    </row>
    <row r="15" spans="1:9" ht="17.25">
      <c r="A15" s="325" t="s">
        <v>2076</v>
      </c>
      <c r="B15" s="326">
        <v>128.3349368176526</v>
      </c>
      <c r="C15" s="326">
        <v>105.42305673789427</v>
      </c>
      <c r="D15" s="326">
        <v>104.46071077712298</v>
      </c>
      <c r="E15" s="326">
        <v>104.03701916617993</v>
      </c>
      <c r="F15" s="326">
        <v>103.6716909446487</v>
      </c>
      <c r="G15" s="326">
        <v>104.10141272478614</v>
      </c>
      <c r="H15" s="326">
        <v>104.55633474330482</v>
      </c>
      <c r="I15" s="326">
        <v>104.62522680209405</v>
      </c>
    </row>
    <row r="16" spans="1:9" ht="18">
      <c r="A16" s="327" t="s">
        <v>2077</v>
      </c>
      <c r="B16" s="328">
        <v>136.5</v>
      </c>
      <c r="C16" s="328">
        <v>105.13881384359493</v>
      </c>
      <c r="D16" s="328">
        <v>104.30897577440297</v>
      </c>
      <c r="E16" s="328">
        <v>104.13267450361707</v>
      </c>
      <c r="F16" s="328">
        <v>103.90395249290374</v>
      </c>
      <c r="G16" s="328">
        <v>104.57974938943116</v>
      </c>
      <c r="H16" s="328">
        <v>104.60738224598514</v>
      </c>
      <c r="I16" s="328">
        <v>104.78441385240345</v>
      </c>
    </row>
    <row r="17" spans="1:9" ht="17.25">
      <c r="A17" s="334" t="s">
        <v>2082</v>
      </c>
      <c r="B17" s="335"/>
      <c r="C17" s="336"/>
      <c r="D17" s="336"/>
      <c r="E17" s="336"/>
      <c r="F17" s="336"/>
      <c r="G17" s="336"/>
      <c r="H17" s="336"/>
      <c r="I17" s="336"/>
    </row>
    <row r="18" spans="1:9" ht="18">
      <c r="A18" s="337" t="s">
        <v>2077</v>
      </c>
      <c r="B18" s="328">
        <v>107.38000000000001</v>
      </c>
      <c r="C18" s="326">
        <v>107.13847913250079</v>
      </c>
      <c r="D18" s="326">
        <v>104.64557274553749</v>
      </c>
      <c r="E18" s="326">
        <v>104.11369895409743</v>
      </c>
      <c r="F18" s="326">
        <v>104.07021851334237</v>
      </c>
      <c r="G18" s="326">
        <v>103.80997784716438</v>
      </c>
      <c r="H18" s="326">
        <v>103.86176586566016</v>
      </c>
      <c r="I18" s="326">
        <v>103.96562763152582</v>
      </c>
    </row>
    <row r="19" spans="1:9" ht="16.5">
      <c r="A19" s="333" t="s">
        <v>2083</v>
      </c>
      <c r="B19" s="331"/>
      <c r="C19" s="332"/>
      <c r="D19" s="332"/>
      <c r="E19" s="332"/>
      <c r="F19" s="332"/>
      <c r="G19" s="332"/>
      <c r="H19" s="332"/>
      <c r="I19" s="332"/>
    </row>
    <row r="20" spans="1:9" ht="17.25">
      <c r="A20" s="325" t="s">
        <v>2076</v>
      </c>
      <c r="B20" s="326">
        <v>116.69502486369738</v>
      </c>
      <c r="C20" s="326">
        <v>117.5004591391361</v>
      </c>
      <c r="D20" s="326">
        <v>100.49911175523758</v>
      </c>
      <c r="E20" s="326">
        <v>99.96950899065963</v>
      </c>
      <c r="F20" s="326">
        <v>100.4489357407266</v>
      </c>
      <c r="G20" s="326">
        <v>100.42856599336692</v>
      </c>
      <c r="H20" s="326">
        <v>103.73282073170623</v>
      </c>
      <c r="I20" s="326">
        <v>102.63541293892489</v>
      </c>
    </row>
    <row r="21" spans="1:9" ht="18">
      <c r="A21" s="327" t="s">
        <v>2077</v>
      </c>
      <c r="B21" s="328">
        <v>115.30359658770702</v>
      </c>
      <c r="C21" s="328">
        <v>116.5375121593133</v>
      </c>
      <c r="D21" s="328">
        <v>100.80849929295141</v>
      </c>
      <c r="E21" s="328">
        <v>100.74123785367526</v>
      </c>
      <c r="F21" s="328">
        <v>100.57994573059506</v>
      </c>
      <c r="G21" s="328">
        <v>100.79360165905588</v>
      </c>
      <c r="H21" s="328">
        <v>102.77647091549883</v>
      </c>
      <c r="I21" s="328">
        <v>103.2234658344155</v>
      </c>
    </row>
    <row r="22" spans="1:9" ht="33">
      <c r="A22" s="333" t="s">
        <v>2084</v>
      </c>
      <c r="B22" s="331"/>
      <c r="C22" s="332"/>
      <c r="D22" s="332"/>
      <c r="E22" s="332"/>
      <c r="F22" s="332"/>
      <c r="G22" s="332"/>
      <c r="H22" s="332"/>
      <c r="I22" s="332"/>
    </row>
    <row r="23" spans="1:9" ht="17.25">
      <c r="A23" s="325" t="s">
        <v>2076</v>
      </c>
      <c r="B23" s="326">
        <v>95.65347298291245</v>
      </c>
      <c r="C23" s="326">
        <v>106.73499036826495</v>
      </c>
      <c r="D23" s="326">
        <v>103.99821794047006</v>
      </c>
      <c r="E23" s="326">
        <v>102.61826593063552</v>
      </c>
      <c r="F23" s="326">
        <v>102.93575379554969</v>
      </c>
      <c r="G23" s="326">
        <v>103.13802491357131</v>
      </c>
      <c r="H23" s="326">
        <v>103.81514166122088</v>
      </c>
      <c r="I23" s="326">
        <v>104.08918837699287</v>
      </c>
    </row>
    <row r="24" spans="1:9" ht="18">
      <c r="A24" s="327" t="s">
        <v>2077</v>
      </c>
      <c r="B24" s="328">
        <v>106.96231900726951</v>
      </c>
      <c r="C24" s="328">
        <v>106.33454262694275</v>
      </c>
      <c r="D24" s="328">
        <v>103.57175843307567</v>
      </c>
      <c r="E24" s="328">
        <v>102.97255007165631</v>
      </c>
      <c r="F24" s="328">
        <v>103.04293407706415</v>
      </c>
      <c r="G24" s="328">
        <v>103.30407744695289</v>
      </c>
      <c r="H24" s="328">
        <v>103.6540363190599</v>
      </c>
      <c r="I24" s="328">
        <v>103.93569698920508</v>
      </c>
    </row>
    <row r="25" spans="1:9" ht="16.5">
      <c r="A25" s="338" t="s">
        <v>2085</v>
      </c>
      <c r="B25" s="331"/>
      <c r="C25" s="332"/>
      <c r="D25" s="332"/>
      <c r="E25" s="332"/>
      <c r="F25" s="332"/>
      <c r="G25" s="332"/>
      <c r="H25" s="332"/>
      <c r="I25" s="332"/>
    </row>
    <row r="26" spans="1:9" ht="17.25">
      <c r="A26" s="325" t="s">
        <v>2076</v>
      </c>
      <c r="B26" s="326">
        <v>107.89070527889027</v>
      </c>
      <c r="C26" s="326">
        <v>108.33045572310964</v>
      </c>
      <c r="D26" s="339">
        <v>104.2227714738579</v>
      </c>
      <c r="E26" s="326">
        <v>102.4924825227107</v>
      </c>
      <c r="F26" s="326">
        <v>102.66769109406691</v>
      </c>
      <c r="G26" s="326">
        <v>103.00432615089761</v>
      </c>
      <c r="H26" s="326">
        <v>103.79414644111007</v>
      </c>
      <c r="I26" s="326">
        <v>104.13095215778515</v>
      </c>
    </row>
    <row r="27" spans="1:9" ht="18">
      <c r="A27" s="327" t="s">
        <v>2086</v>
      </c>
      <c r="B27" s="328">
        <v>110.98166159417504</v>
      </c>
      <c r="C27" s="328">
        <v>108.1979980746133</v>
      </c>
      <c r="D27" s="328">
        <v>103.73660053481137</v>
      </c>
      <c r="E27" s="328">
        <v>102.84628387938461</v>
      </c>
      <c r="F27" s="328">
        <v>102.94439641353873</v>
      </c>
      <c r="G27" s="328">
        <v>103.24253227851372</v>
      </c>
      <c r="H27" s="328">
        <v>103.57676772699503</v>
      </c>
      <c r="I27" s="328">
        <v>103.90767233237983</v>
      </c>
    </row>
    <row r="28" spans="1:9" ht="16.5">
      <c r="A28" s="338" t="s">
        <v>2087</v>
      </c>
      <c r="B28" s="331"/>
      <c r="C28" s="332"/>
      <c r="D28" s="332"/>
      <c r="E28" s="332"/>
      <c r="F28" s="332"/>
      <c r="G28" s="332"/>
      <c r="H28" s="332"/>
      <c r="I28" s="332"/>
    </row>
    <row r="29" spans="1:9" ht="17.25">
      <c r="A29" s="325" t="s">
        <v>2076</v>
      </c>
      <c r="B29" s="326">
        <v>78.52598812085184</v>
      </c>
      <c r="C29" s="326">
        <v>101.12543566718999</v>
      </c>
      <c r="D29" s="326">
        <v>103.19634733531242</v>
      </c>
      <c r="E29" s="326">
        <v>103.26636106696164</v>
      </c>
      <c r="F29" s="326">
        <v>103.27931022833585</v>
      </c>
      <c r="G29" s="326">
        <v>103.45815647410133</v>
      </c>
      <c r="H29" s="326">
        <v>103.84029474821025</v>
      </c>
      <c r="I29" s="326">
        <v>104.00127672059408</v>
      </c>
    </row>
    <row r="30" spans="1:9" ht="18">
      <c r="A30" s="327" t="s">
        <v>2077</v>
      </c>
      <c r="B30" s="328">
        <v>96.08</v>
      </c>
      <c r="C30" s="328">
        <v>100.92581157750524</v>
      </c>
      <c r="D30" s="328">
        <v>103.07430229493472</v>
      </c>
      <c r="E30" s="328">
        <v>103.19464253389481</v>
      </c>
      <c r="F30" s="328">
        <v>103.20812409789824</v>
      </c>
      <c r="G30" s="328">
        <v>103.38646878003604</v>
      </c>
      <c r="H30" s="328">
        <v>103.76853180878753</v>
      </c>
      <c r="I30" s="328">
        <v>103.92934995898003</v>
      </c>
    </row>
    <row r="31" spans="1:9" ht="16.5">
      <c r="A31" s="333" t="s">
        <v>2088</v>
      </c>
      <c r="B31" s="331"/>
      <c r="C31" s="332"/>
      <c r="D31" s="332"/>
      <c r="E31" s="332"/>
      <c r="F31" s="332"/>
      <c r="G31" s="332"/>
      <c r="H31" s="332"/>
      <c r="I31" s="332"/>
    </row>
    <row r="32" spans="1:9" ht="17.25">
      <c r="A32" s="325" t="s">
        <v>2076</v>
      </c>
      <c r="B32" s="365">
        <v>106.26181447760086</v>
      </c>
      <c r="C32" s="365">
        <v>107.38073875951805</v>
      </c>
      <c r="D32" s="365">
        <v>103.85027761223967</v>
      </c>
      <c r="E32" s="365">
        <v>103.4849400176982</v>
      </c>
      <c r="F32" s="365">
        <v>103.51988558974654</v>
      </c>
      <c r="G32" s="365">
        <v>103.55937629813788</v>
      </c>
      <c r="H32" s="365">
        <v>103.97550882550999</v>
      </c>
      <c r="I32" s="365">
        <v>104.24562244340608</v>
      </c>
    </row>
    <row r="33" spans="1:9" ht="18">
      <c r="A33" s="327" t="s">
        <v>2077</v>
      </c>
      <c r="B33" s="328">
        <v>105.67</v>
      </c>
      <c r="C33" s="328">
        <v>106.3498607601223</v>
      </c>
      <c r="D33" s="328">
        <v>103.74879814340063</v>
      </c>
      <c r="E33" s="328">
        <v>103.46256920498958</v>
      </c>
      <c r="F33" s="328">
        <v>103.41540614965858</v>
      </c>
      <c r="G33" s="328">
        <v>103.45851061532005</v>
      </c>
      <c r="H33" s="328">
        <v>103.9978987562399</v>
      </c>
      <c r="I33" s="328">
        <v>104.35005538246887</v>
      </c>
    </row>
    <row r="34" spans="1:9" ht="33">
      <c r="A34" s="338" t="s">
        <v>2089</v>
      </c>
      <c r="B34" s="331"/>
      <c r="C34" s="332"/>
      <c r="D34" s="332"/>
      <c r="E34" s="332"/>
      <c r="F34" s="332"/>
      <c r="G34" s="332"/>
      <c r="H34" s="332"/>
      <c r="I34" s="332"/>
    </row>
    <row r="35" spans="1:9" ht="17.25">
      <c r="A35" s="325" t="s">
        <v>2076</v>
      </c>
      <c r="B35" s="365">
        <v>95.22530646003116</v>
      </c>
      <c r="C35" s="365">
        <v>99.4987522292766</v>
      </c>
      <c r="D35" s="365">
        <v>103.0642921100786</v>
      </c>
      <c r="E35" s="365">
        <v>103.24283470793334</v>
      </c>
      <c r="F35" s="365">
        <v>103.49934459202912</v>
      </c>
      <c r="G35" s="365">
        <v>103.70086634662829</v>
      </c>
      <c r="H35" s="365">
        <v>103.77519395373828</v>
      </c>
      <c r="I35" s="365">
        <v>104.01803026428821</v>
      </c>
    </row>
    <row r="36" spans="1:9" ht="18">
      <c r="A36" s="327" t="s">
        <v>2077</v>
      </c>
      <c r="B36" s="328">
        <v>98.5058331717657</v>
      </c>
      <c r="C36" s="328">
        <v>99.1852773641675</v>
      </c>
      <c r="D36" s="328">
        <v>102.93531620654778</v>
      </c>
      <c r="E36" s="328">
        <v>103.24210254642614</v>
      </c>
      <c r="F36" s="328">
        <v>103.37014866945053</v>
      </c>
      <c r="G36" s="328">
        <v>103.64907035743232</v>
      </c>
      <c r="H36" s="328">
        <v>103.68442148190331</v>
      </c>
      <c r="I36" s="328">
        <v>104.01803026428824</v>
      </c>
    </row>
    <row r="37" spans="1:9" ht="50.25">
      <c r="A37" s="338" t="s">
        <v>2090</v>
      </c>
      <c r="B37" s="331"/>
      <c r="C37" s="332"/>
      <c r="D37" s="332"/>
      <c r="E37" s="332"/>
      <c r="F37" s="332"/>
      <c r="G37" s="332"/>
      <c r="H37" s="332"/>
      <c r="I37" s="332"/>
    </row>
    <row r="38" spans="1:9" ht="17.25">
      <c r="A38" s="325" t="s">
        <v>2076</v>
      </c>
      <c r="B38" s="326">
        <v>97.94489346995842</v>
      </c>
      <c r="C38" s="326">
        <v>102.31845839899442</v>
      </c>
      <c r="D38" s="326">
        <v>104.18376586722</v>
      </c>
      <c r="E38" s="326">
        <v>103.76248360784295</v>
      </c>
      <c r="F38" s="326">
        <v>103.5406806826144</v>
      </c>
      <c r="G38" s="326">
        <v>103.81970718499223</v>
      </c>
      <c r="H38" s="326">
        <v>103.93745867704129</v>
      </c>
      <c r="I38" s="326">
        <v>104.23181862371513</v>
      </c>
    </row>
    <row r="39" spans="1:9" ht="18">
      <c r="A39" s="327" t="s">
        <v>2077</v>
      </c>
      <c r="B39" s="328">
        <v>101.70356914248464</v>
      </c>
      <c r="C39" s="328">
        <v>101.83440173206621</v>
      </c>
      <c r="D39" s="328">
        <v>104.13165510363686</v>
      </c>
      <c r="E39" s="328">
        <v>103.81440616212939</v>
      </c>
      <c r="F39" s="328">
        <v>103.64447313635962</v>
      </c>
      <c r="G39" s="328">
        <v>103.74196130775006</v>
      </c>
      <c r="H39" s="328">
        <v>103.88569488037096</v>
      </c>
      <c r="I39" s="328">
        <v>104.10193448532017</v>
      </c>
    </row>
    <row r="40" spans="1:9" ht="50.25">
      <c r="A40" s="338" t="s">
        <v>2091</v>
      </c>
      <c r="B40" s="331"/>
      <c r="C40" s="332"/>
      <c r="D40" s="332"/>
      <c r="E40" s="332"/>
      <c r="F40" s="332"/>
      <c r="G40" s="332"/>
      <c r="H40" s="332"/>
      <c r="I40" s="332"/>
    </row>
    <row r="41" spans="1:9" ht="17.25">
      <c r="A41" s="325" t="s">
        <v>2076</v>
      </c>
      <c r="B41" s="326">
        <v>100.57240245885248</v>
      </c>
      <c r="C41" s="326">
        <v>107.2171617207314</v>
      </c>
      <c r="D41" s="326">
        <v>105.07801445258555</v>
      </c>
      <c r="E41" s="326">
        <v>104.56732534585595</v>
      </c>
      <c r="F41" s="326">
        <v>104.29371755816679</v>
      </c>
      <c r="G41" s="326">
        <v>104.42207665451207</v>
      </c>
      <c r="H41" s="326">
        <v>104.62238172786739</v>
      </c>
      <c r="I41" s="326">
        <v>104.68771897399645</v>
      </c>
    </row>
    <row r="42" spans="1:9" ht="18">
      <c r="A42" s="327" t="s">
        <v>2077</v>
      </c>
      <c r="B42" s="328">
        <v>103.73000000000002</v>
      </c>
      <c r="C42" s="328">
        <v>106.61416876235947</v>
      </c>
      <c r="D42" s="328">
        <v>104.59288669516545</v>
      </c>
      <c r="E42" s="328">
        <v>104.350050653865</v>
      </c>
      <c r="F42" s="328">
        <v>104.34718348575014</v>
      </c>
      <c r="G42" s="328">
        <v>104.44080262136049</v>
      </c>
      <c r="H42" s="328">
        <v>104.51535942694674</v>
      </c>
      <c r="I42" s="328">
        <v>104.61250381843837</v>
      </c>
    </row>
    <row r="43" spans="1:9" ht="16.5">
      <c r="A43" s="338" t="s">
        <v>2092</v>
      </c>
      <c r="B43" s="331"/>
      <c r="C43" s="332"/>
      <c r="D43" s="332"/>
      <c r="E43" s="332"/>
      <c r="F43" s="332"/>
      <c r="G43" s="332"/>
      <c r="H43" s="332"/>
      <c r="I43" s="332"/>
    </row>
    <row r="44" spans="1:9" ht="17.25">
      <c r="A44" s="325" t="s">
        <v>2076</v>
      </c>
      <c r="B44" s="326">
        <v>92.81345949466274</v>
      </c>
      <c r="C44" s="339">
        <v>105.14087149634884</v>
      </c>
      <c r="D44" s="339">
        <v>105.2185605211451</v>
      </c>
      <c r="E44" s="339">
        <v>104.65348356389212</v>
      </c>
      <c r="F44" s="339">
        <v>104.37684715310272</v>
      </c>
      <c r="G44" s="339">
        <v>104.6276345438214</v>
      </c>
      <c r="H44" s="339">
        <v>104.81939009196519</v>
      </c>
      <c r="I44" s="339">
        <v>104.93578469712467</v>
      </c>
    </row>
    <row r="45" spans="1:9" ht="18">
      <c r="A45" s="327" t="s">
        <v>2077</v>
      </c>
      <c r="B45" s="328">
        <v>101.12999999999998</v>
      </c>
      <c r="C45" s="328">
        <v>104.57317630241656</v>
      </c>
      <c r="D45" s="328">
        <v>104.74967306519551</v>
      </c>
      <c r="E45" s="328">
        <v>104.48458026183694</v>
      </c>
      <c r="F45" s="328">
        <v>104.28730437736753</v>
      </c>
      <c r="G45" s="328">
        <v>104.50388155193066</v>
      </c>
      <c r="H45" s="328">
        <v>104.73777094411201</v>
      </c>
      <c r="I45" s="328">
        <v>104.8129991660902</v>
      </c>
    </row>
    <row r="46" spans="1:9" ht="16.5">
      <c r="A46" s="338" t="s">
        <v>2093</v>
      </c>
      <c r="B46" s="331"/>
      <c r="C46" s="332"/>
      <c r="D46" s="332"/>
      <c r="E46" s="332"/>
      <c r="F46" s="332"/>
      <c r="G46" s="332"/>
      <c r="H46" s="332"/>
      <c r="I46" s="332"/>
    </row>
    <row r="47" spans="1:9" ht="17.25">
      <c r="A47" s="325" t="s">
        <v>2076</v>
      </c>
      <c r="B47" s="326">
        <v>117.59110438971136</v>
      </c>
      <c r="C47" s="326">
        <v>116.14387928215268</v>
      </c>
      <c r="D47" s="326">
        <v>101.29991710611989</v>
      </c>
      <c r="E47" s="326">
        <v>100.11502485027917</v>
      </c>
      <c r="F47" s="326">
        <v>100.57617627366733</v>
      </c>
      <c r="G47" s="326">
        <v>100.71098960621327</v>
      </c>
      <c r="H47" s="326">
        <v>102.3243686964896</v>
      </c>
      <c r="I47" s="326">
        <v>102.59181573050233</v>
      </c>
    </row>
    <row r="48" spans="1:9" ht="18">
      <c r="A48" s="327" t="s">
        <v>2077</v>
      </c>
      <c r="B48" s="328">
        <v>115.8</v>
      </c>
      <c r="C48" s="328">
        <v>118.10321157989657</v>
      </c>
      <c r="D48" s="328">
        <v>100.91789679610899</v>
      </c>
      <c r="E48" s="328">
        <v>99.77029638556121</v>
      </c>
      <c r="F48" s="328">
        <v>100.27467320825122</v>
      </c>
      <c r="G48" s="328">
        <v>100.35801631213329</v>
      </c>
      <c r="H48" s="328">
        <v>102.24535436044673</v>
      </c>
      <c r="I48" s="328">
        <v>102.5049949337942</v>
      </c>
    </row>
    <row r="49" spans="1:9" ht="100.5">
      <c r="A49" s="338" t="s">
        <v>2094</v>
      </c>
      <c r="B49" s="331"/>
      <c r="C49" s="332"/>
      <c r="D49" s="332"/>
      <c r="E49" s="332"/>
      <c r="F49" s="332"/>
      <c r="G49" s="332"/>
      <c r="H49" s="332"/>
      <c r="I49" s="332"/>
    </row>
    <row r="50" spans="1:9" ht="17.25">
      <c r="A50" s="325" t="s">
        <v>2076</v>
      </c>
      <c r="B50" s="326">
        <v>99.50312496599604</v>
      </c>
      <c r="C50" s="326">
        <v>104.76676633924176</v>
      </c>
      <c r="D50" s="326">
        <v>105.22841296118833</v>
      </c>
      <c r="E50" s="326">
        <v>104.8930063092453</v>
      </c>
      <c r="F50" s="326">
        <v>104.71407635071952</v>
      </c>
      <c r="G50" s="326">
        <v>104.50736121872085</v>
      </c>
      <c r="H50" s="326">
        <v>104.83772725143096</v>
      </c>
      <c r="I50" s="326">
        <v>105.12185041579775</v>
      </c>
    </row>
    <row r="51" spans="1:9" ht="18">
      <c r="A51" s="327" t="s">
        <v>2077</v>
      </c>
      <c r="B51" s="328">
        <v>100.17242820912296</v>
      </c>
      <c r="C51" s="328">
        <v>104.21026413580302</v>
      </c>
      <c r="D51" s="328">
        <v>104.84299309162537</v>
      </c>
      <c r="E51" s="328">
        <v>104.69986318706779</v>
      </c>
      <c r="F51" s="328">
        <v>104.51684648274322</v>
      </c>
      <c r="G51" s="328">
        <v>104.60545203601326</v>
      </c>
      <c r="H51" s="328">
        <v>104.7973247186768</v>
      </c>
      <c r="I51" s="328">
        <v>105.05609168845021</v>
      </c>
    </row>
    <row r="52" spans="1:9" ht="33">
      <c r="A52" s="338" t="s">
        <v>2095</v>
      </c>
      <c r="B52" s="331"/>
      <c r="C52" s="332"/>
      <c r="D52" s="332"/>
      <c r="E52" s="332"/>
      <c r="F52" s="332"/>
      <c r="G52" s="332"/>
      <c r="H52" s="332"/>
      <c r="I52" s="332"/>
    </row>
    <row r="53" spans="1:9" ht="17.25">
      <c r="A53" s="325" t="s">
        <v>2076</v>
      </c>
      <c r="B53" s="326">
        <v>94.96356455023626</v>
      </c>
      <c r="C53" s="326">
        <v>103.82753798313958</v>
      </c>
      <c r="D53" s="326">
        <v>103.9323916462037</v>
      </c>
      <c r="E53" s="326">
        <v>103.74238424884872</v>
      </c>
      <c r="F53" s="326">
        <v>103.64089257557929</v>
      </c>
      <c r="G53" s="326">
        <v>103.84276258774692</v>
      </c>
      <c r="H53" s="326">
        <v>104.24006078070317</v>
      </c>
      <c r="I53" s="326">
        <v>104.30625230609039</v>
      </c>
    </row>
    <row r="54" spans="1:9" ht="18">
      <c r="A54" s="327" t="s">
        <v>2077</v>
      </c>
      <c r="B54" s="328">
        <v>105.49</v>
      </c>
      <c r="C54" s="328">
        <v>103.74492592896453</v>
      </c>
      <c r="D54" s="328">
        <v>103.90870119657498</v>
      </c>
      <c r="E54" s="328">
        <v>103.77020220305792</v>
      </c>
      <c r="F54" s="328">
        <v>103.66863088043512</v>
      </c>
      <c r="G54" s="328">
        <v>103.87049247944549</v>
      </c>
      <c r="H54" s="328">
        <v>104.13803011086165</v>
      </c>
      <c r="I54" s="328">
        <v>104.33409989719644</v>
      </c>
    </row>
    <row r="55" spans="1:9" ht="33">
      <c r="A55" s="338" t="s">
        <v>2096</v>
      </c>
      <c r="B55" s="331"/>
      <c r="C55" s="332"/>
      <c r="D55" s="332"/>
      <c r="E55" s="332"/>
      <c r="F55" s="332"/>
      <c r="G55" s="332"/>
      <c r="H55" s="332"/>
      <c r="I55" s="332"/>
    </row>
    <row r="56" spans="1:9" ht="17.25">
      <c r="A56" s="325" t="s">
        <v>2076</v>
      </c>
      <c r="B56" s="326">
        <v>111.81693473933613</v>
      </c>
      <c r="C56" s="326">
        <v>109.75392325746556</v>
      </c>
      <c r="D56" s="339">
        <v>104.21311588626898</v>
      </c>
      <c r="E56" s="326">
        <v>104.67732156037839</v>
      </c>
      <c r="F56" s="326">
        <v>103.7266537552021</v>
      </c>
      <c r="G56" s="326">
        <v>104.15615115835494</v>
      </c>
      <c r="H56" s="326">
        <v>103.87665507927501</v>
      </c>
      <c r="I56" s="326">
        <v>104.26750000275</v>
      </c>
    </row>
    <row r="57" spans="1:9" ht="18">
      <c r="A57" s="327" t="s">
        <v>2077</v>
      </c>
      <c r="B57" s="328">
        <v>113.73626386449294</v>
      </c>
      <c r="C57" s="328">
        <v>109.70292337772824</v>
      </c>
      <c r="D57" s="328">
        <v>103.84319317192224</v>
      </c>
      <c r="E57" s="328">
        <v>104.42927250515139</v>
      </c>
      <c r="F57" s="328">
        <v>103.07186016452971</v>
      </c>
      <c r="G57" s="328">
        <v>103.4247451469716</v>
      </c>
      <c r="H57" s="328">
        <v>103.5687128613094</v>
      </c>
      <c r="I57" s="328">
        <v>103.8118284424249</v>
      </c>
    </row>
    <row r="58" spans="1:9" ht="50.25">
      <c r="A58" s="338" t="s">
        <v>2097</v>
      </c>
      <c r="B58" s="331"/>
      <c r="C58" s="332"/>
      <c r="D58" s="332"/>
      <c r="E58" s="332"/>
      <c r="F58" s="332"/>
      <c r="G58" s="332"/>
      <c r="H58" s="332"/>
      <c r="I58" s="332"/>
    </row>
    <row r="59" spans="1:9" ht="17.25">
      <c r="A59" s="325" t="s">
        <v>2076</v>
      </c>
      <c r="B59" s="326">
        <v>107.9052091636798</v>
      </c>
      <c r="C59" s="326">
        <v>109.69961049152985</v>
      </c>
      <c r="D59" s="326">
        <v>106.00535697572772</v>
      </c>
      <c r="E59" s="326">
        <v>104.48030418039203</v>
      </c>
      <c r="F59" s="339">
        <v>104.09281303194065</v>
      </c>
      <c r="G59" s="326">
        <v>105.18164597801456</v>
      </c>
      <c r="H59" s="326">
        <v>104.41370493349706</v>
      </c>
      <c r="I59" s="339">
        <v>105.84665375967943</v>
      </c>
    </row>
    <row r="60" spans="1:9" ht="18">
      <c r="A60" s="327" t="s">
        <v>2077</v>
      </c>
      <c r="B60" s="340">
        <v>96.88</v>
      </c>
      <c r="C60" s="340">
        <v>111.46942331882124</v>
      </c>
      <c r="D60" s="340">
        <v>105.6341756911565</v>
      </c>
      <c r="E60" s="340">
        <v>104.301237082843</v>
      </c>
      <c r="F60" s="340">
        <v>103.68482229038874</v>
      </c>
      <c r="G60" s="340">
        <v>104.89295185513603</v>
      </c>
      <c r="H60" s="340">
        <v>103.99288419056727</v>
      </c>
      <c r="I60" s="340">
        <v>105.63422265704456</v>
      </c>
    </row>
    <row r="61" spans="1:9" ht="33">
      <c r="A61" s="338" t="s">
        <v>2098</v>
      </c>
      <c r="B61" s="331"/>
      <c r="C61" s="332"/>
      <c r="D61" s="332"/>
      <c r="E61" s="332"/>
      <c r="F61" s="332"/>
      <c r="G61" s="332"/>
      <c r="H61" s="332"/>
      <c r="I61" s="332"/>
    </row>
    <row r="62" spans="1:9" ht="17.25">
      <c r="A62" s="325" t="s">
        <v>2076</v>
      </c>
      <c r="B62" s="326">
        <v>103.54251683868006</v>
      </c>
      <c r="C62" s="326">
        <v>107.1960570535975</v>
      </c>
      <c r="D62" s="326">
        <v>104.511994604967</v>
      </c>
      <c r="E62" s="326">
        <v>104.45872018148089</v>
      </c>
      <c r="F62" s="326">
        <v>104.23536031231187</v>
      </c>
      <c r="G62" s="326">
        <v>104.07164141278724</v>
      </c>
      <c r="H62" s="326">
        <v>104.27978469561276</v>
      </c>
      <c r="I62" s="326">
        <v>104.38406448030837</v>
      </c>
    </row>
    <row r="63" spans="1:9" ht="18">
      <c r="A63" s="327" t="s">
        <v>2077</v>
      </c>
      <c r="B63" s="340">
        <v>105.88</v>
      </c>
      <c r="C63" s="340">
        <v>106.68597171101987</v>
      </c>
      <c r="D63" s="340">
        <v>104.33541470447783</v>
      </c>
      <c r="E63" s="340">
        <v>104.28069199885479</v>
      </c>
      <c r="F63" s="340">
        <v>104.05808473367341</v>
      </c>
      <c r="G63" s="340">
        <v>103.89447476167722</v>
      </c>
      <c r="H63" s="340">
        <v>104.10226371120058</v>
      </c>
      <c r="I63" s="340">
        <v>104.20636597491175</v>
      </c>
    </row>
    <row r="64" spans="1:9" ht="16.5">
      <c r="A64" s="341" t="s">
        <v>2099</v>
      </c>
      <c r="B64" s="331"/>
      <c r="C64" s="332"/>
      <c r="D64" s="332"/>
      <c r="E64" s="332"/>
      <c r="F64" s="332"/>
      <c r="G64" s="332"/>
      <c r="H64" s="332"/>
      <c r="I64" s="332"/>
    </row>
    <row r="65" spans="1:9" ht="17.25">
      <c r="A65" s="325" t="s">
        <v>2076</v>
      </c>
      <c r="B65" s="326">
        <v>107.4458004446111</v>
      </c>
      <c r="C65" s="326">
        <v>104.85692616094724</v>
      </c>
      <c r="D65" s="326">
        <v>105.45621687296534</v>
      </c>
      <c r="E65" s="326">
        <v>105.28132416996215</v>
      </c>
      <c r="F65" s="326">
        <v>105.43120850419896</v>
      </c>
      <c r="G65" s="326">
        <v>104.7601151226465</v>
      </c>
      <c r="H65" s="326">
        <v>104.91630048145358</v>
      </c>
      <c r="I65" s="326">
        <v>104.96021200268888</v>
      </c>
    </row>
    <row r="66" spans="1:9" ht="18">
      <c r="A66" s="327" t="s">
        <v>2077</v>
      </c>
      <c r="B66" s="340">
        <v>105.3405693437337</v>
      </c>
      <c r="C66" s="340">
        <v>104.56422839229356</v>
      </c>
      <c r="D66" s="340">
        <v>105.34181208799305</v>
      </c>
      <c r="E66" s="340">
        <v>105.11095958926646</v>
      </c>
      <c r="F66" s="340">
        <v>105.11989631339766</v>
      </c>
      <c r="G66" s="340">
        <v>104.61310081024095</v>
      </c>
      <c r="H66" s="340">
        <v>104.66543907074247</v>
      </c>
      <c r="I66" s="340">
        <v>104.92412727188373</v>
      </c>
    </row>
    <row r="67" spans="1:9" ht="17.25">
      <c r="A67" s="342" t="s">
        <v>2100</v>
      </c>
      <c r="B67" s="343"/>
      <c r="C67" s="344"/>
      <c r="D67" s="344"/>
      <c r="E67" s="344"/>
      <c r="F67" s="344"/>
      <c r="G67" s="344"/>
      <c r="H67" s="344"/>
      <c r="I67" s="344"/>
    </row>
    <row r="68" spans="1:9" ht="17.25">
      <c r="A68" s="345" t="s">
        <v>2076</v>
      </c>
      <c r="B68" s="326">
        <v>103.82606369385033</v>
      </c>
      <c r="C68" s="326">
        <v>103.14189209128388</v>
      </c>
      <c r="D68" s="326">
        <v>102.8147745088216</v>
      </c>
      <c r="E68" s="326">
        <v>102.94369610939088</v>
      </c>
      <c r="F68" s="326">
        <v>103.20530862807946</v>
      </c>
      <c r="G68" s="326">
        <v>103.46494667607851</v>
      </c>
      <c r="H68" s="326">
        <v>103.9062825215868</v>
      </c>
      <c r="I68" s="326">
        <v>103.98399602487368</v>
      </c>
    </row>
    <row r="69" spans="1:9" ht="33">
      <c r="A69" s="338" t="s">
        <v>2101</v>
      </c>
      <c r="B69" s="346"/>
      <c r="C69" s="346"/>
      <c r="D69" s="346"/>
      <c r="E69" s="346"/>
      <c r="F69" s="346"/>
      <c r="G69" s="346"/>
      <c r="H69" s="346"/>
      <c r="I69" s="346"/>
    </row>
    <row r="70" spans="1:9" ht="17.25">
      <c r="A70" s="325" t="s">
        <v>2076</v>
      </c>
      <c r="B70" s="326">
        <v>107.15235385554979</v>
      </c>
      <c r="C70" s="326">
        <v>104.3385511212453</v>
      </c>
      <c r="D70" s="326">
        <v>104.95319687910354</v>
      </c>
      <c r="E70" s="326">
        <v>104.2121137211276</v>
      </c>
      <c r="F70" s="326">
        <v>104.01993135708685</v>
      </c>
      <c r="G70" s="326">
        <v>103.86240415721184</v>
      </c>
      <c r="H70" s="326">
        <v>103.92412895939856</v>
      </c>
      <c r="I70" s="326">
        <v>103.81203105633044</v>
      </c>
    </row>
    <row r="71" spans="1:9" ht="18">
      <c r="A71" s="327" t="s">
        <v>2102</v>
      </c>
      <c r="B71" s="340">
        <v>105.66</v>
      </c>
      <c r="C71" s="328">
        <v>104.27179890923155</v>
      </c>
      <c r="D71" s="328">
        <v>104.95288174085083</v>
      </c>
      <c r="E71" s="328">
        <v>104.21051810897524</v>
      </c>
      <c r="F71" s="328">
        <v>104.01831187986544</v>
      </c>
      <c r="G71" s="328">
        <v>103.86083315219798</v>
      </c>
      <c r="H71" s="328">
        <v>103.92253462565961</v>
      </c>
      <c r="I71" s="328">
        <v>103.81043706409301</v>
      </c>
    </row>
    <row r="72" spans="1:9" ht="50.25">
      <c r="A72" s="333" t="s">
        <v>2103</v>
      </c>
      <c r="B72" s="331"/>
      <c r="C72" s="332"/>
      <c r="D72" s="332"/>
      <c r="E72" s="332"/>
      <c r="F72" s="332"/>
      <c r="G72" s="332"/>
      <c r="H72" s="332"/>
      <c r="I72" s="332"/>
    </row>
    <row r="73" spans="1:9" ht="17.25">
      <c r="A73" s="325" t="s">
        <v>2076</v>
      </c>
      <c r="B73" s="326">
        <v>114.24176788497616</v>
      </c>
      <c r="C73" s="347">
        <v>106.14211290204392</v>
      </c>
      <c r="D73" s="347">
        <v>104.01720448437001</v>
      </c>
      <c r="E73" s="347">
        <v>103.97920103999998</v>
      </c>
      <c r="F73" s="347">
        <v>103.97920103999998</v>
      </c>
      <c r="G73" s="347">
        <v>103.97920103999996</v>
      </c>
      <c r="H73" s="347">
        <v>103.97920103999998</v>
      </c>
      <c r="I73" s="347">
        <v>103.97920103999998</v>
      </c>
    </row>
    <row r="74" spans="1:9" ht="18">
      <c r="A74" s="327" t="s">
        <v>2077</v>
      </c>
      <c r="B74" s="340">
        <v>109.48</v>
      </c>
      <c r="C74" s="340">
        <v>103.77015799165375</v>
      </c>
      <c r="D74" s="340">
        <v>103.99841578911078</v>
      </c>
      <c r="E74" s="340">
        <v>103.96041000579983</v>
      </c>
      <c r="F74" s="340">
        <v>103.96041000579983</v>
      </c>
      <c r="G74" s="340">
        <v>103.96041000579983</v>
      </c>
      <c r="H74" s="340">
        <v>103.96041000579983</v>
      </c>
      <c r="I74" s="340">
        <v>103.96041000579983</v>
      </c>
    </row>
    <row r="75" spans="1:9" ht="17.25">
      <c r="A75" s="321" t="s">
        <v>2104</v>
      </c>
      <c r="B75" s="348"/>
      <c r="C75" s="349"/>
      <c r="D75" s="349"/>
      <c r="E75" s="350"/>
      <c r="F75" s="350"/>
      <c r="G75" s="350"/>
      <c r="H75" s="350"/>
      <c r="I75" s="350"/>
    </row>
    <row r="76" spans="1:9" ht="16.5">
      <c r="A76" s="325" t="s">
        <v>2076</v>
      </c>
      <c r="B76" s="351">
        <v>100.286691519698</v>
      </c>
      <c r="C76" s="352">
        <v>98.89297134244563</v>
      </c>
      <c r="D76" s="352">
        <v>103.54997240428708</v>
      </c>
      <c r="E76" s="352">
        <v>103.1464</v>
      </c>
      <c r="F76" s="352">
        <v>103.26835150283354</v>
      </c>
      <c r="G76" s="352">
        <v>103.65088</v>
      </c>
      <c r="H76" s="352">
        <v>103.98548000000001</v>
      </c>
      <c r="I76" s="353">
        <v>104.23751999999999</v>
      </c>
    </row>
    <row r="77" spans="1:9" ht="16.5">
      <c r="A77" s="327" t="s">
        <v>2105</v>
      </c>
      <c r="B77" s="352"/>
      <c r="C77" s="352"/>
      <c r="D77" s="352"/>
      <c r="E77" s="352"/>
      <c r="F77" s="352"/>
      <c r="G77" s="352"/>
      <c r="H77" s="352"/>
      <c r="I77" s="352"/>
    </row>
    <row r="78" spans="1:9" ht="17.25">
      <c r="A78" s="321" t="s">
        <v>2106</v>
      </c>
      <c r="B78" s="348"/>
      <c r="C78" s="349"/>
      <c r="D78" s="349"/>
      <c r="E78" s="350"/>
      <c r="F78" s="350"/>
      <c r="G78" s="350"/>
      <c r="H78" s="350"/>
      <c r="I78" s="350"/>
    </row>
    <row r="79" spans="1:9" ht="16.5">
      <c r="A79" s="325" t="s">
        <v>2076</v>
      </c>
      <c r="B79" s="351">
        <v>97.85930378479866</v>
      </c>
      <c r="C79" s="352">
        <v>103.18935734727481</v>
      </c>
      <c r="D79" s="352">
        <v>103.71866599857724</v>
      </c>
      <c r="E79" s="352">
        <v>102.89999999999999</v>
      </c>
      <c r="F79" s="352">
        <v>102.927313397917</v>
      </c>
      <c r="G79" s="352">
        <v>103.54</v>
      </c>
      <c r="H79" s="352">
        <v>104</v>
      </c>
      <c r="I79" s="352">
        <v>104.3</v>
      </c>
    </row>
    <row r="80" spans="1:9" ht="16.5">
      <c r="A80" s="327" t="s">
        <v>2105</v>
      </c>
      <c r="B80" s="352"/>
      <c r="C80" s="352"/>
      <c r="D80" s="352"/>
      <c r="E80" s="352"/>
      <c r="F80" s="352"/>
      <c r="G80" s="352"/>
      <c r="H80" s="352"/>
      <c r="I80" s="352"/>
    </row>
    <row r="81" spans="1:9" ht="17.25">
      <c r="A81" s="321" t="s">
        <v>2107</v>
      </c>
      <c r="B81" s="348"/>
      <c r="C81" s="349"/>
      <c r="D81" s="349"/>
      <c r="E81" s="350"/>
      <c r="F81" s="350"/>
      <c r="G81" s="350"/>
      <c r="H81" s="350"/>
      <c r="I81" s="350"/>
    </row>
    <row r="82" spans="1:9" ht="16.5">
      <c r="A82" s="325" t="s">
        <v>2076</v>
      </c>
      <c r="B82" s="351">
        <v>103.21942286573163</v>
      </c>
      <c r="C82" s="352">
        <v>98.33520006707174</v>
      </c>
      <c r="D82" s="352">
        <v>103.37163108473659</v>
      </c>
      <c r="E82" s="352">
        <v>103.46</v>
      </c>
      <c r="F82" s="352">
        <v>103.7024</v>
      </c>
      <c r="G82" s="352">
        <v>103.792</v>
      </c>
      <c r="H82" s="352">
        <v>103.96700000000001</v>
      </c>
      <c r="I82" s="352">
        <v>104.158</v>
      </c>
    </row>
    <row r="83" spans="1:9" ht="30.75">
      <c r="A83" s="354" t="s">
        <v>2108</v>
      </c>
      <c r="B83" s="355">
        <v>101.85004924982131</v>
      </c>
      <c r="C83" s="355">
        <v>95.66209884038884</v>
      </c>
      <c r="D83" s="355">
        <v>103.51342275291022</v>
      </c>
      <c r="E83" s="355">
        <v>103.76875339443427</v>
      </c>
      <c r="F83" s="355">
        <v>103.874453409404</v>
      </c>
      <c r="G83" s="355">
        <v>104.08055351537504</v>
      </c>
      <c r="H83" s="355">
        <v>104.2131490296091</v>
      </c>
      <c r="I83" s="355">
        <v>104.291194834168</v>
      </c>
    </row>
    <row r="84" spans="1:9" ht="17.25">
      <c r="A84" s="321" t="s">
        <v>2109</v>
      </c>
      <c r="B84" s="348"/>
      <c r="C84" s="349"/>
      <c r="D84" s="349"/>
      <c r="E84" s="350"/>
      <c r="F84" s="350"/>
      <c r="G84" s="350"/>
      <c r="H84" s="350"/>
      <c r="I84" s="350"/>
    </row>
    <row r="85" spans="1:9" ht="16.5">
      <c r="A85" s="325" t="s">
        <v>2076</v>
      </c>
      <c r="B85" s="351">
        <v>102.6301623891819</v>
      </c>
      <c r="C85" s="352">
        <v>104.44224681734546</v>
      </c>
      <c r="D85" s="352">
        <v>104.3318195343763</v>
      </c>
      <c r="E85" s="352">
        <v>104.24647936129429</v>
      </c>
      <c r="F85" s="352">
        <v>104.0886859138546</v>
      </c>
      <c r="G85" s="352">
        <v>104.055</v>
      </c>
      <c r="H85" s="352">
        <v>103.97000000000001</v>
      </c>
      <c r="I85" s="352">
        <v>103.955</v>
      </c>
    </row>
    <row r="86" spans="1:9" ht="16.5">
      <c r="A86" s="327" t="s">
        <v>2077</v>
      </c>
      <c r="B86" s="355">
        <v>106.72999999999999</v>
      </c>
      <c r="C86" s="355">
        <v>103.52168615066579</v>
      </c>
      <c r="D86" s="355">
        <v>104.40888527536755</v>
      </c>
      <c r="E86" s="355">
        <v>104.28877151708942</v>
      </c>
      <c r="F86" s="355">
        <v>104.31765304471116</v>
      </c>
      <c r="G86" s="355">
        <v>104.21333539166646</v>
      </c>
      <c r="H86" s="355">
        <v>104.1091220562748</v>
      </c>
      <c r="I86" s="355">
        <v>103.90090381216226</v>
      </c>
    </row>
    <row r="87" spans="1:9" ht="16.5">
      <c r="A87" s="354" t="s">
        <v>2110</v>
      </c>
      <c r="B87" s="355">
        <v>104.44</v>
      </c>
      <c r="C87" s="355">
        <v>103.95310604670786</v>
      </c>
      <c r="D87" s="355">
        <v>103.57728264517017</v>
      </c>
      <c r="E87" s="355">
        <v>103.6768210999054</v>
      </c>
      <c r="F87" s="355">
        <v>103.62327251580756</v>
      </c>
      <c r="G87" s="355">
        <v>103.62327251580756</v>
      </c>
      <c r="H87" s="355">
        <v>103.62327251580756</v>
      </c>
      <c r="I87" s="355">
        <v>103.62327251580756</v>
      </c>
    </row>
    <row r="88" spans="1:9" ht="34.5">
      <c r="A88" s="321" t="s">
        <v>2111</v>
      </c>
      <c r="B88" s="356"/>
      <c r="C88" s="357"/>
      <c r="D88" s="357"/>
      <c r="E88" s="358"/>
      <c r="F88" s="358"/>
      <c r="G88" s="358"/>
      <c r="H88" s="358"/>
      <c r="I88" s="358"/>
    </row>
    <row r="89" spans="1:9" ht="16.5">
      <c r="A89" s="325" t="s">
        <v>2076</v>
      </c>
      <c r="B89" s="359">
        <v>103.694985604355</v>
      </c>
      <c r="C89" s="352">
        <v>104.93428647332964</v>
      </c>
      <c r="D89" s="352">
        <v>105.04285822794157</v>
      </c>
      <c r="E89" s="352">
        <v>104.35591263782366</v>
      </c>
      <c r="F89" s="352">
        <v>104.23770777723746</v>
      </c>
      <c r="G89" s="352">
        <v>104.32</v>
      </c>
      <c r="H89" s="352">
        <v>104.39</v>
      </c>
      <c r="I89" s="352">
        <v>104.43</v>
      </c>
    </row>
    <row r="90" spans="1:9" ht="16.5">
      <c r="A90" s="327" t="s">
        <v>2112</v>
      </c>
      <c r="B90" s="352">
        <v>106.60154201750123</v>
      </c>
      <c r="C90" s="352"/>
      <c r="D90" s="352"/>
      <c r="E90" s="352"/>
      <c r="F90" s="352"/>
      <c r="G90" s="352"/>
      <c r="H90" s="352"/>
      <c r="I90" s="352"/>
    </row>
    <row r="91" spans="1:9" ht="18">
      <c r="A91" s="360" t="s">
        <v>1077</v>
      </c>
      <c r="B91" s="348"/>
      <c r="C91" s="349"/>
      <c r="D91" s="349"/>
      <c r="E91" s="350"/>
      <c r="F91" s="350"/>
      <c r="G91" s="350"/>
      <c r="H91" s="350"/>
      <c r="I91" s="350"/>
    </row>
    <row r="92" spans="1:9" ht="16.5">
      <c r="A92" s="325" t="s">
        <v>2076</v>
      </c>
      <c r="B92" s="351">
        <v>105.94711617100441</v>
      </c>
      <c r="C92" s="352">
        <v>105.22734700993186</v>
      </c>
      <c r="D92" s="352">
        <v>104.95401284587061</v>
      </c>
      <c r="E92" s="352">
        <v>104.83383804833994</v>
      </c>
      <c r="F92" s="352">
        <v>104.51866802417771</v>
      </c>
      <c r="G92" s="352">
        <v>104.43199999999999</v>
      </c>
      <c r="H92" s="352">
        <v>104.213</v>
      </c>
      <c r="I92" s="352">
        <v>104.145</v>
      </c>
    </row>
    <row r="93" spans="1:9" ht="16.5">
      <c r="A93" s="327" t="s">
        <v>2077</v>
      </c>
      <c r="B93" s="352">
        <v>105.89</v>
      </c>
      <c r="C93" s="355">
        <v>104.9577108068306</v>
      </c>
      <c r="D93" s="355">
        <v>104.71526464389287</v>
      </c>
      <c r="E93" s="355">
        <v>104.57240722367335</v>
      </c>
      <c r="F93" s="355">
        <v>104.47781829271622</v>
      </c>
      <c r="G93" s="355">
        <v>104.33313238901722</v>
      </c>
      <c r="H93" s="355">
        <v>104.16978215899759</v>
      </c>
      <c r="I93" s="355">
        <v>104.14986534127819</v>
      </c>
    </row>
    <row r="94" spans="1:9" ht="17.25">
      <c r="A94" s="321" t="s">
        <v>2113</v>
      </c>
      <c r="B94" s="361"/>
      <c r="C94" s="362"/>
      <c r="D94" s="362"/>
      <c r="E94" s="362"/>
      <c r="F94" s="362"/>
      <c r="G94" s="362"/>
      <c r="H94" s="362"/>
      <c r="I94" s="362"/>
    </row>
    <row r="95" spans="1:9" ht="18">
      <c r="A95" s="363" t="s">
        <v>2114</v>
      </c>
      <c r="B95" s="364">
        <v>103.97483497417524</v>
      </c>
      <c r="C95" s="352">
        <v>102.2027701510666</v>
      </c>
      <c r="D95" s="352">
        <v>104.20427390769942</v>
      </c>
      <c r="E95" s="352">
        <v>103.50874431305593</v>
      </c>
      <c r="F95" s="352">
        <v>103.9656944522899</v>
      </c>
      <c r="G95" s="352">
        <v>103.89683096967826</v>
      </c>
      <c r="H95" s="352">
        <v>103.96162069555797</v>
      </c>
      <c r="I95" s="352">
        <v>103.99680721740407</v>
      </c>
    </row>
    <row r="96" spans="1:9" ht="17.25">
      <c r="A96" s="327" t="s">
        <v>2115</v>
      </c>
      <c r="B96" s="339">
        <v>103.49082006228794</v>
      </c>
      <c r="C96" s="355">
        <v>102.12215759106687</v>
      </c>
      <c r="D96" s="355">
        <v>103.99866049955588</v>
      </c>
      <c r="E96" s="355">
        <v>103.33353618480918</v>
      </c>
      <c r="F96" s="355">
        <v>103.88070948645989</v>
      </c>
      <c r="G96" s="355">
        <v>103.84784974196522</v>
      </c>
      <c r="H96" s="355">
        <v>103.8578345509355</v>
      </c>
      <c r="I96" s="355">
        <v>103.89397238718206</v>
      </c>
    </row>
    <row r="97" spans="1:9" ht="18">
      <c r="A97" s="363" t="s">
        <v>2116</v>
      </c>
      <c r="B97" s="364">
        <v>105.29562756127318</v>
      </c>
      <c r="C97" s="352">
        <v>104.02761155905918</v>
      </c>
      <c r="D97" s="352">
        <v>104.80942380920779</v>
      </c>
      <c r="E97" s="352">
        <v>104.22297196343222</v>
      </c>
      <c r="F97" s="352">
        <v>104.27921818128465</v>
      </c>
      <c r="G97" s="352">
        <v>104.25577500670806</v>
      </c>
      <c r="H97" s="352">
        <v>104.15430127152763</v>
      </c>
      <c r="I97" s="352">
        <v>104.08685857549177</v>
      </c>
    </row>
    <row r="98" spans="1:9" ht="17.25">
      <c r="A98" s="327" t="s">
        <v>2117</v>
      </c>
      <c r="B98" s="339">
        <v>104.2209614363587</v>
      </c>
      <c r="C98" s="355">
        <v>103.83765527036715</v>
      </c>
      <c r="D98" s="355">
        <v>104.85829401371014</v>
      </c>
      <c r="E98" s="355">
        <v>104.31583003037892</v>
      </c>
      <c r="F98" s="355">
        <v>104.40445654713957</v>
      </c>
      <c r="G98" s="355">
        <v>104.38539333088046</v>
      </c>
      <c r="H98" s="355">
        <v>104.30626597709649</v>
      </c>
      <c r="I98" s="355">
        <v>104.26083115566563</v>
      </c>
    </row>
    <row r="99" spans="1:2" ht="14.25">
      <c r="A99" s="384" t="s">
        <v>2153</v>
      </c>
      <c r="B99" s="384"/>
    </row>
  </sheetData>
  <sheetProtection/>
  <mergeCells count="3">
    <mergeCell ref="A1:I1"/>
    <mergeCell ref="C3:E3"/>
    <mergeCell ref="A99:B9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="70" zoomScaleNormal="70" zoomScalePageLayoutView="0" workbookViewId="0" topLeftCell="A1">
      <pane ySplit="2" topLeftCell="A66" activePane="bottomLeft" state="frozen"/>
      <selection pane="topLeft" activeCell="A1" sqref="A1"/>
      <selection pane="bottomLeft" activeCell="B92" sqref="B92"/>
    </sheetView>
  </sheetViews>
  <sheetFormatPr defaultColWidth="9.00390625" defaultRowHeight="12.75"/>
  <cols>
    <col min="1" max="1" width="66.75390625" style="0" customWidth="1"/>
    <col min="2" max="2" width="13.625" style="0" customWidth="1"/>
  </cols>
  <sheetData>
    <row r="1" spans="1:9" ht="17.25">
      <c r="A1" s="382" t="s">
        <v>2072</v>
      </c>
      <c r="B1" s="382"/>
      <c r="C1" s="382"/>
      <c r="D1" s="382"/>
      <c r="E1" s="382"/>
      <c r="F1" s="382"/>
      <c r="G1" s="382"/>
      <c r="H1" s="382"/>
      <c r="I1" s="382"/>
    </row>
    <row r="2" spans="1:9" ht="16.5">
      <c r="A2" s="167" t="s">
        <v>2073</v>
      </c>
      <c r="B2" s="168">
        <v>2017</v>
      </c>
      <c r="C2" s="169">
        <v>2018</v>
      </c>
      <c r="D2" s="168">
        <v>2019</v>
      </c>
      <c r="E2" s="168">
        <v>2020</v>
      </c>
      <c r="F2" s="168">
        <v>2021</v>
      </c>
      <c r="G2" s="168">
        <v>2022</v>
      </c>
      <c r="H2" s="168">
        <v>2023</v>
      </c>
      <c r="I2" s="168">
        <v>2024</v>
      </c>
    </row>
    <row r="3" spans="1:8" ht="15">
      <c r="A3" s="170"/>
      <c r="B3" s="171" t="s">
        <v>2074</v>
      </c>
      <c r="C3" s="383" t="s">
        <v>125</v>
      </c>
      <c r="D3" s="383"/>
      <c r="E3" s="383"/>
      <c r="G3" s="172"/>
      <c r="H3" s="172"/>
    </row>
    <row r="4" spans="1:9" ht="18">
      <c r="A4" s="173" t="s">
        <v>2075</v>
      </c>
      <c r="B4" s="174"/>
      <c r="C4" s="175"/>
      <c r="D4" s="175"/>
      <c r="E4" s="176"/>
      <c r="F4" s="176"/>
      <c r="G4" s="176"/>
      <c r="H4" s="176"/>
      <c r="I4" s="176"/>
    </row>
    <row r="5" spans="1:9" ht="17.25">
      <c r="A5" s="177" t="s">
        <v>2076</v>
      </c>
      <c r="B5" s="178">
        <v>108.405924488615</v>
      </c>
      <c r="C5" s="179">
        <v>109.00120045751007</v>
      </c>
      <c r="D5" s="178">
        <v>103.31249970803388</v>
      </c>
      <c r="E5" s="178">
        <v>102.9281478130191</v>
      </c>
      <c r="F5" s="178">
        <v>103.02947351359528</v>
      </c>
      <c r="G5" s="178">
        <v>103.0505355350042</v>
      </c>
      <c r="H5" s="178">
        <v>103.94054704812486</v>
      </c>
      <c r="I5" s="178">
        <v>103.93959084967305</v>
      </c>
    </row>
    <row r="6" spans="1:9" ht="18">
      <c r="A6" s="180" t="s">
        <v>2077</v>
      </c>
      <c r="B6" s="181">
        <v>107.64</v>
      </c>
      <c r="C6" s="182">
        <v>107.76614733356482</v>
      </c>
      <c r="D6" s="181">
        <v>103.35394036284973</v>
      </c>
      <c r="E6" s="181">
        <v>103.03688924370957</v>
      </c>
      <c r="F6" s="181">
        <v>102.9513118786612</v>
      </c>
      <c r="G6" s="181">
        <v>103.01997093112787</v>
      </c>
      <c r="H6" s="181">
        <v>103.76022547702411</v>
      </c>
      <c r="I6" s="181">
        <v>104.07034980728595</v>
      </c>
    </row>
    <row r="7" spans="1:9" ht="33">
      <c r="A7" s="183" t="s">
        <v>2078</v>
      </c>
      <c r="B7" s="184">
        <v>103.31817031940427</v>
      </c>
      <c r="C7" s="185">
        <v>102.6700507338345</v>
      </c>
      <c r="D7" s="184">
        <v>104.1351609844702</v>
      </c>
      <c r="E7" s="184">
        <v>104.11341714132926</v>
      </c>
      <c r="F7" s="184">
        <v>103.9364925954018</v>
      </c>
      <c r="G7" s="184">
        <v>103.9885014476209</v>
      </c>
      <c r="H7" s="184">
        <v>104.2881448638421</v>
      </c>
      <c r="I7" s="184">
        <v>104.66159944679356</v>
      </c>
    </row>
    <row r="8" spans="1:9" ht="17.25">
      <c r="A8" s="186" t="s">
        <v>2079</v>
      </c>
      <c r="B8" s="187"/>
      <c r="C8" s="188"/>
      <c r="D8" s="188"/>
      <c r="E8" s="189"/>
      <c r="F8" s="189"/>
      <c r="G8" s="189"/>
      <c r="H8" s="189"/>
      <c r="I8" s="189"/>
    </row>
    <row r="9" spans="1:9" ht="17.25">
      <c r="A9" s="177" t="s">
        <v>2076</v>
      </c>
      <c r="B9" s="178">
        <v>115.10189253419463</v>
      </c>
      <c r="C9" s="190">
        <v>115.1133628431525</v>
      </c>
      <c r="D9" s="190">
        <v>101.24276035355462</v>
      </c>
      <c r="E9" s="178">
        <v>100.64235057091418</v>
      </c>
      <c r="F9" s="178">
        <v>101.04536746868702</v>
      </c>
      <c r="G9" s="178">
        <v>101.10845573681613</v>
      </c>
      <c r="H9" s="178">
        <v>103.8213159441533</v>
      </c>
      <c r="I9" s="178">
        <v>103.01116893439519</v>
      </c>
    </row>
    <row r="10" spans="1:9" ht="18">
      <c r="A10" s="180" t="s">
        <v>2077</v>
      </c>
      <c r="B10" s="181">
        <v>115.23999999999998</v>
      </c>
      <c r="C10" s="182">
        <v>114.30276175449072</v>
      </c>
      <c r="D10" s="181">
        <v>101.40354594963559</v>
      </c>
      <c r="E10" s="181">
        <v>101.2293481467162</v>
      </c>
      <c r="F10" s="181">
        <v>101.08491302152673</v>
      </c>
      <c r="G10" s="181">
        <v>101.34342885366101</v>
      </c>
      <c r="H10" s="181">
        <v>103.00758422718434</v>
      </c>
      <c r="I10" s="181">
        <v>103.4170903732979</v>
      </c>
    </row>
    <row r="11" spans="1:9" ht="33">
      <c r="A11" s="191" t="s">
        <v>2080</v>
      </c>
      <c r="B11" s="192"/>
      <c r="C11" s="193"/>
      <c r="D11" s="193"/>
      <c r="E11" s="194"/>
      <c r="F11" s="194"/>
      <c r="G11" s="194"/>
      <c r="H11" s="194"/>
      <c r="I11" s="194"/>
    </row>
    <row r="12" spans="1:9" ht="17.25">
      <c r="A12" s="177" t="s">
        <v>2076</v>
      </c>
      <c r="B12" s="178">
        <v>117.69120479763393</v>
      </c>
      <c r="C12" s="190">
        <v>116.37435744350613</v>
      </c>
      <c r="D12" s="190">
        <v>100.87974912194598</v>
      </c>
      <c r="E12" s="178">
        <v>100.38276798722141</v>
      </c>
      <c r="F12" s="178">
        <v>100.78757884448233</v>
      </c>
      <c r="G12" s="178">
        <v>100.82907484612824</v>
      </c>
      <c r="H12" s="178">
        <v>103.82433150512004</v>
      </c>
      <c r="I12" s="178">
        <v>102.85849341698801</v>
      </c>
    </row>
    <row r="13" spans="1:9" ht="18">
      <c r="A13" s="180" t="s">
        <v>2077</v>
      </c>
      <c r="B13" s="181">
        <v>117.71465286296932</v>
      </c>
      <c r="C13" s="182">
        <v>116.01631217146434</v>
      </c>
      <c r="D13" s="181">
        <v>101.16953357626942</v>
      </c>
      <c r="E13" s="181">
        <v>101.03694204434161</v>
      </c>
      <c r="F13" s="181">
        <v>100.86866051152765</v>
      </c>
      <c r="G13" s="181">
        <v>101.12599468908472</v>
      </c>
      <c r="H13" s="181">
        <v>102.93825946231661</v>
      </c>
      <c r="I13" s="181">
        <v>103.36227216455191</v>
      </c>
    </row>
    <row r="14" spans="1:9" ht="16.5">
      <c r="A14" s="191" t="s">
        <v>2081</v>
      </c>
      <c r="B14" s="192"/>
      <c r="C14" s="193"/>
      <c r="D14" s="193"/>
      <c r="E14" s="194"/>
      <c r="F14" s="194"/>
      <c r="G14" s="194"/>
      <c r="H14" s="194"/>
      <c r="I14" s="194"/>
    </row>
    <row r="15" spans="1:9" ht="17.25">
      <c r="A15" s="177" t="s">
        <v>2076</v>
      </c>
      <c r="B15" s="178">
        <v>128.3349368176526</v>
      </c>
      <c r="C15" s="190">
        <v>105.42305673789427</v>
      </c>
      <c r="D15" s="178">
        <v>104.46071077712298</v>
      </c>
      <c r="E15" s="178">
        <v>104.03701916617993</v>
      </c>
      <c r="F15" s="178">
        <v>103.6716909446487</v>
      </c>
      <c r="G15" s="178">
        <v>104.10141272478614</v>
      </c>
      <c r="H15" s="178">
        <v>104.55633474330482</v>
      </c>
      <c r="I15" s="178">
        <v>104.62522680209405</v>
      </c>
    </row>
    <row r="16" spans="1:9" ht="18">
      <c r="A16" s="180" t="s">
        <v>2077</v>
      </c>
      <c r="B16" s="181">
        <v>136.5</v>
      </c>
      <c r="C16" s="182">
        <v>105.13881384359493</v>
      </c>
      <c r="D16" s="181">
        <v>104.30897577440297</v>
      </c>
      <c r="E16" s="181">
        <v>104.13267450361707</v>
      </c>
      <c r="F16" s="181">
        <v>103.90395249290374</v>
      </c>
      <c r="G16" s="181">
        <v>104.57974938943116</v>
      </c>
      <c r="H16" s="181">
        <v>104.60738224598514</v>
      </c>
      <c r="I16" s="181">
        <v>104.78441385240345</v>
      </c>
    </row>
    <row r="17" spans="1:9" ht="17.25">
      <c r="A17" s="195" t="s">
        <v>2082</v>
      </c>
      <c r="B17" s="196"/>
      <c r="C17" s="197"/>
      <c r="D17" s="197"/>
      <c r="E17" s="198"/>
      <c r="F17" s="198"/>
      <c r="G17" s="198"/>
      <c r="H17" s="198"/>
      <c r="I17" s="198"/>
    </row>
    <row r="18" spans="1:9" ht="18">
      <c r="A18" s="199" t="s">
        <v>2077</v>
      </c>
      <c r="B18" s="181">
        <v>107.38000000000001</v>
      </c>
      <c r="C18" s="190">
        <v>107.13847913250079</v>
      </c>
      <c r="D18" s="178">
        <v>104.64557274553749</v>
      </c>
      <c r="E18" s="178">
        <v>104.11369895409743</v>
      </c>
      <c r="F18" s="178">
        <v>104.07021851334237</v>
      </c>
      <c r="G18" s="178">
        <v>103.80997784716438</v>
      </c>
      <c r="H18" s="178">
        <v>103.86176586566016</v>
      </c>
      <c r="I18" s="178">
        <v>103.96562763152582</v>
      </c>
    </row>
    <row r="19" spans="1:9" ht="16.5">
      <c r="A19" s="191" t="s">
        <v>2083</v>
      </c>
      <c r="B19" s="192"/>
      <c r="C19" s="193"/>
      <c r="D19" s="193"/>
      <c r="E19" s="194"/>
      <c r="F19" s="194"/>
      <c r="G19" s="194"/>
      <c r="H19" s="194"/>
      <c r="I19" s="194"/>
    </row>
    <row r="20" spans="1:9" ht="17.25">
      <c r="A20" s="177" t="s">
        <v>2076</v>
      </c>
      <c r="B20" s="178">
        <v>116.69502486369738</v>
      </c>
      <c r="C20" s="178">
        <v>117.5004591391361</v>
      </c>
      <c r="D20" s="178">
        <v>100.49911175523758</v>
      </c>
      <c r="E20" s="178">
        <v>99.96950899065963</v>
      </c>
      <c r="F20" s="178">
        <v>100.4489357407266</v>
      </c>
      <c r="G20" s="178">
        <v>100.42856599336692</v>
      </c>
      <c r="H20" s="178">
        <v>103.73282073170623</v>
      </c>
      <c r="I20" s="178">
        <v>102.63541293892489</v>
      </c>
    </row>
    <row r="21" spans="1:9" ht="18">
      <c r="A21" s="180" t="s">
        <v>2077</v>
      </c>
      <c r="B21" s="181">
        <v>115.30359658770702</v>
      </c>
      <c r="C21" s="182">
        <v>116.5375121593133</v>
      </c>
      <c r="D21" s="181">
        <v>100.80849929295141</v>
      </c>
      <c r="E21" s="181">
        <v>100.74123785367526</v>
      </c>
      <c r="F21" s="181">
        <v>100.57994573059506</v>
      </c>
      <c r="G21" s="181">
        <v>100.79360165905588</v>
      </c>
      <c r="H21" s="181">
        <v>102.77647091549883</v>
      </c>
      <c r="I21" s="181">
        <v>103.2234658344155</v>
      </c>
    </row>
    <row r="22" spans="1:9" ht="33">
      <c r="A22" s="191" t="s">
        <v>2084</v>
      </c>
      <c r="B22" s="192"/>
      <c r="C22" s="193"/>
      <c r="D22" s="193"/>
      <c r="E22" s="194"/>
      <c r="F22" s="194"/>
      <c r="G22" s="194"/>
      <c r="H22" s="194"/>
      <c r="I22" s="194"/>
    </row>
    <row r="23" spans="1:9" ht="17.25">
      <c r="A23" s="177" t="s">
        <v>2076</v>
      </c>
      <c r="B23" s="178">
        <v>95.65347298291245</v>
      </c>
      <c r="C23" s="190">
        <v>106.73499036826495</v>
      </c>
      <c r="D23" s="178">
        <v>103.99821794047006</v>
      </c>
      <c r="E23" s="178">
        <v>102.61826593063552</v>
      </c>
      <c r="F23" s="178">
        <v>102.93575379554969</v>
      </c>
      <c r="G23" s="178">
        <v>103.13802491357131</v>
      </c>
      <c r="H23" s="178">
        <v>103.81514166122088</v>
      </c>
      <c r="I23" s="178">
        <v>104.08918837699287</v>
      </c>
    </row>
    <row r="24" spans="1:9" ht="18">
      <c r="A24" s="180" t="s">
        <v>2077</v>
      </c>
      <c r="B24" s="181">
        <v>106.96231900726951</v>
      </c>
      <c r="C24" s="182">
        <v>106.33454262694275</v>
      </c>
      <c r="D24" s="181">
        <v>103.57175843307567</v>
      </c>
      <c r="E24" s="181">
        <v>102.97255007165631</v>
      </c>
      <c r="F24" s="181">
        <v>103.04293407706415</v>
      </c>
      <c r="G24" s="181">
        <v>103.30407744695289</v>
      </c>
      <c r="H24" s="181">
        <v>103.6540363190599</v>
      </c>
      <c r="I24" s="181">
        <v>103.93569698920508</v>
      </c>
    </row>
    <row r="25" spans="1:9" ht="16.5">
      <c r="A25" s="200" t="s">
        <v>2085</v>
      </c>
      <c r="B25" s="192"/>
      <c r="C25" s="193"/>
      <c r="D25" s="193"/>
      <c r="E25" s="194"/>
      <c r="F25" s="194"/>
      <c r="G25" s="194"/>
      <c r="H25" s="194"/>
      <c r="I25" s="194"/>
    </row>
    <row r="26" spans="1:9" ht="17.25">
      <c r="A26" s="177" t="s">
        <v>2076</v>
      </c>
      <c r="B26" s="178">
        <v>107.89070527889027</v>
      </c>
      <c r="C26" s="190">
        <v>108.33045572310964</v>
      </c>
      <c r="D26" s="201">
        <v>104.2227714738579</v>
      </c>
      <c r="E26" s="178">
        <v>102.4924825227107</v>
      </c>
      <c r="F26" s="178">
        <v>102.66769109406691</v>
      </c>
      <c r="G26" s="178">
        <v>103.00432615089761</v>
      </c>
      <c r="H26" s="178">
        <v>103.79414644111007</v>
      </c>
      <c r="I26" s="178">
        <v>104.13095215778515</v>
      </c>
    </row>
    <row r="27" spans="1:9" ht="18">
      <c r="A27" s="180" t="s">
        <v>2086</v>
      </c>
      <c r="B27" s="181">
        <v>110.98166159417504</v>
      </c>
      <c r="C27" s="182">
        <v>108.1979980746133</v>
      </c>
      <c r="D27" s="182">
        <v>103.73660053481137</v>
      </c>
      <c r="E27" s="181">
        <v>102.84628387938461</v>
      </c>
      <c r="F27" s="181">
        <v>102.94439641353873</v>
      </c>
      <c r="G27" s="181">
        <v>103.24253227851372</v>
      </c>
      <c r="H27" s="181">
        <v>103.57676772699503</v>
      </c>
      <c r="I27" s="181">
        <v>103.90767233237983</v>
      </c>
    </row>
    <row r="28" spans="1:9" ht="16.5">
      <c r="A28" s="200" t="s">
        <v>2087</v>
      </c>
      <c r="B28" s="192"/>
      <c r="C28" s="193"/>
      <c r="D28" s="193"/>
      <c r="E28" s="194"/>
      <c r="F28" s="194"/>
      <c r="G28" s="194"/>
      <c r="H28" s="194"/>
      <c r="I28" s="194"/>
    </row>
    <row r="29" spans="1:9" ht="17.25">
      <c r="A29" s="177" t="s">
        <v>2076</v>
      </c>
      <c r="B29" s="178">
        <v>78.52598812085184</v>
      </c>
      <c r="C29" s="190">
        <v>101.12543566718999</v>
      </c>
      <c r="D29" s="178">
        <v>103.19634733531242</v>
      </c>
      <c r="E29" s="178">
        <v>103.26636106696164</v>
      </c>
      <c r="F29" s="178">
        <v>103.27931022833585</v>
      </c>
      <c r="G29" s="178">
        <v>103.45815647410133</v>
      </c>
      <c r="H29" s="178">
        <v>103.84029474821025</v>
      </c>
      <c r="I29" s="178">
        <v>104.00127672059408</v>
      </c>
    </row>
    <row r="30" spans="1:9" ht="18">
      <c r="A30" s="180" t="s">
        <v>2077</v>
      </c>
      <c r="B30" s="181">
        <v>96.08</v>
      </c>
      <c r="C30" s="182">
        <v>100.92581157750524</v>
      </c>
      <c r="D30" s="181">
        <v>103.07430229493472</v>
      </c>
      <c r="E30" s="181">
        <v>103.19464253389481</v>
      </c>
      <c r="F30" s="181">
        <v>103.20812409789824</v>
      </c>
      <c r="G30" s="181">
        <v>103.38646878003604</v>
      </c>
      <c r="H30" s="181">
        <v>103.76853180878753</v>
      </c>
      <c r="I30" s="181">
        <v>103.92934995898003</v>
      </c>
    </row>
    <row r="31" spans="1:9" ht="16.5">
      <c r="A31" s="191" t="s">
        <v>2088</v>
      </c>
      <c r="B31" s="192"/>
      <c r="C31" s="193"/>
      <c r="D31" s="193"/>
      <c r="E31" s="194"/>
      <c r="F31" s="194"/>
      <c r="G31" s="194"/>
      <c r="H31" s="194"/>
      <c r="I31" s="194"/>
    </row>
    <row r="32" spans="1:9" ht="17.25">
      <c r="A32" s="177" t="s">
        <v>2076</v>
      </c>
      <c r="B32" s="178">
        <v>106.26181447760086</v>
      </c>
      <c r="C32" s="190">
        <v>107.38073875951805</v>
      </c>
      <c r="D32" s="190">
        <v>103.85027761223967</v>
      </c>
      <c r="E32" s="178">
        <v>103.4849400176982</v>
      </c>
      <c r="F32" s="178">
        <v>103.51988558974654</v>
      </c>
      <c r="G32" s="178">
        <v>103.55937629813788</v>
      </c>
      <c r="H32" s="178">
        <v>103.97550882550999</v>
      </c>
      <c r="I32" s="178">
        <v>104.24562244340608</v>
      </c>
    </row>
    <row r="33" spans="1:9" ht="18">
      <c r="A33" s="180" t="s">
        <v>2077</v>
      </c>
      <c r="B33" s="181">
        <v>105.67</v>
      </c>
      <c r="C33" s="182">
        <v>106.3498607601223</v>
      </c>
      <c r="D33" s="181">
        <v>103.74879814340063</v>
      </c>
      <c r="E33" s="181">
        <v>103.46256920498958</v>
      </c>
      <c r="F33" s="181">
        <v>103.41540614965858</v>
      </c>
      <c r="G33" s="181">
        <v>103.45851061532005</v>
      </c>
      <c r="H33" s="181">
        <v>103.9978987562399</v>
      </c>
      <c r="I33" s="181">
        <v>104.35005538246887</v>
      </c>
    </row>
    <row r="34" spans="1:9" ht="33">
      <c r="A34" s="200" t="s">
        <v>2089</v>
      </c>
      <c r="B34" s="192"/>
      <c r="C34" s="193"/>
      <c r="D34" s="193"/>
      <c r="E34" s="194"/>
      <c r="F34" s="194"/>
      <c r="G34" s="194"/>
      <c r="H34" s="194"/>
      <c r="I34" s="194"/>
    </row>
    <row r="35" spans="1:9" ht="17.25">
      <c r="A35" s="177" t="s">
        <v>2076</v>
      </c>
      <c r="B35" s="178">
        <v>95.22530646003116</v>
      </c>
      <c r="C35" s="190">
        <v>99.4987522292766</v>
      </c>
      <c r="D35" s="178">
        <v>103.0642921100786</v>
      </c>
      <c r="E35" s="178">
        <v>103.24283470793334</v>
      </c>
      <c r="F35" s="178">
        <v>103.49934459202912</v>
      </c>
      <c r="G35" s="178">
        <v>103.70086634662829</v>
      </c>
      <c r="H35" s="178">
        <v>103.77519395373828</v>
      </c>
      <c r="I35" s="178">
        <v>104.01803026428821</v>
      </c>
    </row>
    <row r="36" spans="1:9" ht="18">
      <c r="A36" s="180" t="s">
        <v>2077</v>
      </c>
      <c r="B36" s="181">
        <v>98.5058331717657</v>
      </c>
      <c r="C36" s="182">
        <v>99.1852773641675</v>
      </c>
      <c r="D36" s="181">
        <v>102.93531620654778</v>
      </c>
      <c r="E36" s="181">
        <v>103.24210254642614</v>
      </c>
      <c r="F36" s="181">
        <v>103.37014866945053</v>
      </c>
      <c r="G36" s="181">
        <v>103.64907035743232</v>
      </c>
      <c r="H36" s="181">
        <v>103.68442148190331</v>
      </c>
      <c r="I36" s="181">
        <v>104.01803026428824</v>
      </c>
    </row>
    <row r="37" spans="1:9" ht="50.25">
      <c r="A37" s="200" t="s">
        <v>2090</v>
      </c>
      <c r="B37" s="192"/>
      <c r="C37" s="193"/>
      <c r="D37" s="193"/>
      <c r="E37" s="194"/>
      <c r="F37" s="194"/>
      <c r="G37" s="194"/>
      <c r="H37" s="194"/>
      <c r="I37" s="194"/>
    </row>
    <row r="38" spans="1:9" ht="17.25">
      <c r="A38" s="177" t="s">
        <v>2076</v>
      </c>
      <c r="B38" s="178">
        <v>97.94489346995842</v>
      </c>
      <c r="C38" s="190">
        <v>102.31845839899442</v>
      </c>
      <c r="D38" s="178">
        <v>104.18376586722</v>
      </c>
      <c r="E38" s="178">
        <v>103.76248360784295</v>
      </c>
      <c r="F38" s="178">
        <v>103.5406806826144</v>
      </c>
      <c r="G38" s="178">
        <v>103.81970718499223</v>
      </c>
      <c r="H38" s="178">
        <v>103.93745867704129</v>
      </c>
      <c r="I38" s="178">
        <v>104.23181862371513</v>
      </c>
    </row>
    <row r="39" spans="1:9" ht="18">
      <c r="A39" s="180" t="s">
        <v>2077</v>
      </c>
      <c r="B39" s="181">
        <v>101.70356914248464</v>
      </c>
      <c r="C39" s="182">
        <v>101.83440173206621</v>
      </c>
      <c r="D39" s="181">
        <v>104.13165510363686</v>
      </c>
      <c r="E39" s="181">
        <v>103.81440616212939</v>
      </c>
      <c r="F39" s="181">
        <v>103.64447313635962</v>
      </c>
      <c r="G39" s="181">
        <v>103.74196130775006</v>
      </c>
      <c r="H39" s="181">
        <v>103.88569488037096</v>
      </c>
      <c r="I39" s="181">
        <v>104.10193448532017</v>
      </c>
    </row>
    <row r="40" spans="1:9" ht="50.25">
      <c r="A40" s="200" t="s">
        <v>2091</v>
      </c>
      <c r="B40" s="192"/>
      <c r="C40" s="193"/>
      <c r="D40" s="193"/>
      <c r="E40" s="194"/>
      <c r="F40" s="194"/>
      <c r="G40" s="194"/>
      <c r="H40" s="194"/>
      <c r="I40" s="194"/>
    </row>
    <row r="41" spans="1:9" ht="17.25">
      <c r="A41" s="177" t="s">
        <v>2076</v>
      </c>
      <c r="B41" s="178">
        <v>100.57240245885248</v>
      </c>
      <c r="C41" s="190">
        <v>107.2171617207314</v>
      </c>
      <c r="D41" s="190">
        <v>105.07801445258555</v>
      </c>
      <c r="E41" s="178">
        <v>104.56732534585595</v>
      </c>
      <c r="F41" s="178">
        <v>104.29371755816679</v>
      </c>
      <c r="G41" s="178">
        <v>104.42207665451207</v>
      </c>
      <c r="H41" s="178">
        <v>104.62238172786739</v>
      </c>
      <c r="I41" s="178">
        <v>104.68771897399645</v>
      </c>
    </row>
    <row r="42" spans="1:9" ht="18">
      <c r="A42" s="180" t="s">
        <v>2077</v>
      </c>
      <c r="B42" s="181">
        <v>103.73000000000002</v>
      </c>
      <c r="C42" s="182">
        <v>106.61416876235947</v>
      </c>
      <c r="D42" s="181">
        <v>104.59288669516545</v>
      </c>
      <c r="E42" s="181">
        <v>104.350050653865</v>
      </c>
      <c r="F42" s="181">
        <v>104.34718348575014</v>
      </c>
      <c r="G42" s="181">
        <v>104.44080262136049</v>
      </c>
      <c r="H42" s="181">
        <v>104.51535942694674</v>
      </c>
      <c r="I42" s="181">
        <v>104.61250381843837</v>
      </c>
    </row>
    <row r="43" spans="1:9" ht="16.5">
      <c r="A43" s="200" t="s">
        <v>2092</v>
      </c>
      <c r="B43" s="192"/>
      <c r="C43" s="193"/>
      <c r="D43" s="193"/>
      <c r="E43" s="194"/>
      <c r="F43" s="194"/>
      <c r="G43" s="194"/>
      <c r="H43" s="194"/>
      <c r="I43" s="194"/>
    </row>
    <row r="44" spans="1:9" ht="17.25">
      <c r="A44" s="177" t="s">
        <v>2076</v>
      </c>
      <c r="B44" s="178">
        <v>92.81345949466274</v>
      </c>
      <c r="C44" s="201">
        <v>105.14087149634884</v>
      </c>
      <c r="D44" s="202">
        <v>105.2185605211451</v>
      </c>
      <c r="E44" s="202">
        <v>104.65348356389212</v>
      </c>
      <c r="F44" s="202">
        <v>104.37684715310272</v>
      </c>
      <c r="G44" s="202">
        <v>104.6276345438214</v>
      </c>
      <c r="H44" s="202">
        <v>104.81939009196519</v>
      </c>
      <c r="I44" s="202">
        <v>104.93578469712467</v>
      </c>
    </row>
    <row r="45" spans="1:9" ht="18">
      <c r="A45" s="180" t="s">
        <v>2077</v>
      </c>
      <c r="B45" s="182">
        <v>101.12999999999998</v>
      </c>
      <c r="C45" s="182">
        <v>104.57317630241656</v>
      </c>
      <c r="D45" s="182">
        <v>104.74967306519551</v>
      </c>
      <c r="E45" s="182">
        <v>104.48458026183694</v>
      </c>
      <c r="F45" s="182">
        <v>104.28730437736753</v>
      </c>
      <c r="G45" s="182">
        <v>104.50388155193066</v>
      </c>
      <c r="H45" s="182">
        <v>104.73777094411201</v>
      </c>
      <c r="I45" s="182">
        <v>104.8129991660902</v>
      </c>
    </row>
    <row r="46" spans="1:9" ht="16.5">
      <c r="A46" s="200" t="s">
        <v>2093</v>
      </c>
      <c r="B46" s="192"/>
      <c r="C46" s="193"/>
      <c r="D46" s="193"/>
      <c r="E46" s="194"/>
      <c r="F46" s="194"/>
      <c r="G46" s="194"/>
      <c r="H46" s="194"/>
      <c r="I46" s="194"/>
    </row>
    <row r="47" spans="1:9" ht="17.25">
      <c r="A47" s="177" t="s">
        <v>2076</v>
      </c>
      <c r="B47" s="178">
        <v>117.59110438971136</v>
      </c>
      <c r="C47" s="190">
        <v>116.14387928215268</v>
      </c>
      <c r="D47" s="190">
        <v>101.29991710611989</v>
      </c>
      <c r="E47" s="178">
        <v>100.11502485027917</v>
      </c>
      <c r="F47" s="178">
        <v>100.57617627366733</v>
      </c>
      <c r="G47" s="178">
        <v>100.71098960621327</v>
      </c>
      <c r="H47" s="178">
        <v>102.3243686964896</v>
      </c>
      <c r="I47" s="178">
        <v>102.59181573050233</v>
      </c>
    </row>
    <row r="48" spans="1:9" ht="18">
      <c r="A48" s="180" t="s">
        <v>2077</v>
      </c>
      <c r="B48" s="182">
        <v>115.8</v>
      </c>
      <c r="C48" s="182">
        <v>118.10321157989657</v>
      </c>
      <c r="D48" s="182">
        <v>100.91789679610899</v>
      </c>
      <c r="E48" s="182">
        <v>99.77029638556121</v>
      </c>
      <c r="F48" s="182">
        <v>100.27467320825122</v>
      </c>
      <c r="G48" s="182">
        <v>100.35801631213329</v>
      </c>
      <c r="H48" s="182">
        <v>102.24535436044673</v>
      </c>
      <c r="I48" s="182">
        <v>102.5049949337942</v>
      </c>
    </row>
    <row r="49" spans="1:9" ht="100.5">
      <c r="A49" s="200" t="s">
        <v>2094</v>
      </c>
      <c r="B49" s="192"/>
      <c r="C49" s="193"/>
      <c r="D49" s="193"/>
      <c r="E49" s="194"/>
      <c r="F49" s="194"/>
      <c r="G49" s="194"/>
      <c r="H49" s="194"/>
      <c r="I49" s="194"/>
    </row>
    <row r="50" spans="1:9" ht="17.25">
      <c r="A50" s="177" t="s">
        <v>2076</v>
      </c>
      <c r="B50" s="178">
        <v>99.50312496599604</v>
      </c>
      <c r="C50" s="190">
        <v>104.76676633924176</v>
      </c>
      <c r="D50" s="190">
        <v>105.22841296118833</v>
      </c>
      <c r="E50" s="178">
        <v>104.8930063092453</v>
      </c>
      <c r="F50" s="178">
        <v>104.71407635071952</v>
      </c>
      <c r="G50" s="178">
        <v>104.50736121872085</v>
      </c>
      <c r="H50" s="178">
        <v>104.83772725143096</v>
      </c>
      <c r="I50" s="178">
        <v>105.12185041579775</v>
      </c>
    </row>
    <row r="51" spans="1:9" ht="18">
      <c r="A51" s="180" t="s">
        <v>2077</v>
      </c>
      <c r="B51" s="182">
        <v>100.17242820912296</v>
      </c>
      <c r="C51" s="182">
        <v>104.21026413580302</v>
      </c>
      <c r="D51" s="182">
        <v>104.84299309162537</v>
      </c>
      <c r="E51" s="182">
        <v>104.69986318706779</v>
      </c>
      <c r="F51" s="182">
        <v>104.51684648274322</v>
      </c>
      <c r="G51" s="182">
        <v>104.60545203601326</v>
      </c>
      <c r="H51" s="182">
        <v>104.7973247186768</v>
      </c>
      <c r="I51" s="182">
        <v>105.05609168845021</v>
      </c>
    </row>
    <row r="52" spans="1:9" ht="33">
      <c r="A52" s="200" t="s">
        <v>2095</v>
      </c>
      <c r="B52" s="192"/>
      <c r="C52" s="193"/>
      <c r="D52" s="193"/>
      <c r="E52" s="194"/>
      <c r="F52" s="194"/>
      <c r="G52" s="194"/>
      <c r="H52" s="194"/>
      <c r="I52" s="194"/>
    </row>
    <row r="53" spans="1:9" ht="17.25">
      <c r="A53" s="177" t="s">
        <v>2076</v>
      </c>
      <c r="B53" s="178">
        <v>94.96356455023626</v>
      </c>
      <c r="C53" s="190">
        <v>103.82753798313958</v>
      </c>
      <c r="D53" s="178">
        <v>103.9323916462037</v>
      </c>
      <c r="E53" s="178">
        <v>103.74238424884872</v>
      </c>
      <c r="F53" s="178">
        <v>103.64089257557929</v>
      </c>
      <c r="G53" s="178">
        <v>103.84276258774692</v>
      </c>
      <c r="H53" s="178">
        <v>104.24006078070317</v>
      </c>
      <c r="I53" s="178">
        <v>104.30625230609039</v>
      </c>
    </row>
    <row r="54" spans="1:9" ht="18">
      <c r="A54" s="180" t="s">
        <v>2077</v>
      </c>
      <c r="B54" s="182">
        <v>105.49</v>
      </c>
      <c r="C54" s="182">
        <v>103.74492592896453</v>
      </c>
      <c r="D54" s="182">
        <v>103.90870119657498</v>
      </c>
      <c r="E54" s="182">
        <v>103.77020220305792</v>
      </c>
      <c r="F54" s="182">
        <v>103.66863088043512</v>
      </c>
      <c r="G54" s="182">
        <v>103.87049247944549</v>
      </c>
      <c r="H54" s="182">
        <v>104.13803011086165</v>
      </c>
      <c r="I54" s="182">
        <v>104.33409989719644</v>
      </c>
    </row>
    <row r="55" spans="1:9" ht="33">
      <c r="A55" s="200" t="s">
        <v>2096</v>
      </c>
      <c r="B55" s="192"/>
      <c r="C55" s="193"/>
      <c r="D55" s="193"/>
      <c r="E55" s="194"/>
      <c r="F55" s="194"/>
      <c r="G55" s="194"/>
      <c r="H55" s="194"/>
      <c r="I55" s="194"/>
    </row>
    <row r="56" spans="1:9" ht="17.25">
      <c r="A56" s="177" t="s">
        <v>2076</v>
      </c>
      <c r="B56" s="178">
        <v>111.81693473933613</v>
      </c>
      <c r="C56" s="190">
        <v>109.75392325746556</v>
      </c>
      <c r="D56" s="202">
        <v>104.21311588626898</v>
      </c>
      <c r="E56" s="178">
        <v>104.67732156037839</v>
      </c>
      <c r="F56" s="178">
        <v>103.7266537552021</v>
      </c>
      <c r="G56" s="178">
        <v>104.15615115835494</v>
      </c>
      <c r="H56" s="178">
        <v>103.87665507927501</v>
      </c>
      <c r="I56" s="178">
        <v>104.26750000275</v>
      </c>
    </row>
    <row r="57" spans="1:9" ht="18">
      <c r="A57" s="180" t="s">
        <v>2077</v>
      </c>
      <c r="B57" s="182">
        <v>113.73626386449294</v>
      </c>
      <c r="C57" s="182">
        <v>109.70292337772824</v>
      </c>
      <c r="D57" s="182">
        <v>103.84319317192224</v>
      </c>
      <c r="E57" s="182">
        <v>104.42927250515139</v>
      </c>
      <c r="F57" s="182">
        <v>103.07186016452971</v>
      </c>
      <c r="G57" s="182">
        <v>103.4247451469716</v>
      </c>
      <c r="H57" s="182">
        <v>103.5687128613094</v>
      </c>
      <c r="I57" s="182">
        <v>103.8118284424249</v>
      </c>
    </row>
    <row r="58" spans="1:9" ht="33">
      <c r="A58" s="200" t="s">
        <v>2097</v>
      </c>
      <c r="B58" s="192"/>
      <c r="C58" s="193"/>
      <c r="D58" s="193"/>
      <c r="E58" s="194"/>
      <c r="F58" s="194"/>
      <c r="G58" s="194"/>
      <c r="H58" s="194"/>
      <c r="I58" s="194"/>
    </row>
    <row r="59" spans="1:9" ht="17.25">
      <c r="A59" s="177" t="s">
        <v>2076</v>
      </c>
      <c r="B59" s="178">
        <v>107.9052091636798</v>
      </c>
      <c r="C59" s="190">
        <v>109.69961049152985</v>
      </c>
      <c r="D59" s="190">
        <v>106.00535697572772</v>
      </c>
      <c r="E59" s="178">
        <v>104.48030418039203</v>
      </c>
      <c r="F59" s="202">
        <v>104.09281303194065</v>
      </c>
      <c r="G59" s="178">
        <v>105.18164597801456</v>
      </c>
      <c r="H59" s="178">
        <v>104.41370493349706</v>
      </c>
      <c r="I59" s="202">
        <v>105.84665375967943</v>
      </c>
    </row>
    <row r="60" spans="1:9" ht="18">
      <c r="A60" s="180" t="s">
        <v>2077</v>
      </c>
      <c r="B60" s="203">
        <v>96.88</v>
      </c>
      <c r="C60" s="204">
        <v>111.46942331882124</v>
      </c>
      <c r="D60" s="203">
        <v>105.6341756911565</v>
      </c>
      <c r="E60" s="203">
        <v>104.301237082843</v>
      </c>
      <c r="F60" s="203">
        <v>103.68482229038874</v>
      </c>
      <c r="G60" s="203">
        <v>104.89295185513603</v>
      </c>
      <c r="H60" s="203">
        <v>103.99288419056727</v>
      </c>
      <c r="I60" s="203">
        <v>105.63422265704456</v>
      </c>
    </row>
    <row r="61" spans="1:9" ht="33">
      <c r="A61" s="200" t="s">
        <v>2098</v>
      </c>
      <c r="B61" s="192"/>
      <c r="C61" s="193"/>
      <c r="D61" s="193"/>
      <c r="E61" s="194"/>
      <c r="F61" s="194"/>
      <c r="G61" s="194"/>
      <c r="H61" s="194"/>
      <c r="I61" s="194"/>
    </row>
    <row r="62" spans="1:9" ht="17.25">
      <c r="A62" s="177" t="s">
        <v>2076</v>
      </c>
      <c r="B62" s="178">
        <v>103.54251683868006</v>
      </c>
      <c r="C62" s="190">
        <v>107.1960570535975</v>
      </c>
      <c r="D62" s="190">
        <v>104.511994604967</v>
      </c>
      <c r="E62" s="178">
        <v>104.45872018148089</v>
      </c>
      <c r="F62" s="178">
        <v>104.23536031231187</v>
      </c>
      <c r="G62" s="178">
        <v>104.07164141278724</v>
      </c>
      <c r="H62" s="178">
        <v>104.27978469561276</v>
      </c>
      <c r="I62" s="178">
        <v>104.38406448030837</v>
      </c>
    </row>
    <row r="63" spans="1:9" ht="18">
      <c r="A63" s="180" t="s">
        <v>2077</v>
      </c>
      <c r="B63" s="203">
        <v>105.88</v>
      </c>
      <c r="C63" s="204">
        <v>106.68597171101987</v>
      </c>
      <c r="D63" s="203">
        <v>104.33541470447783</v>
      </c>
      <c r="E63" s="203">
        <v>104.28069199885479</v>
      </c>
      <c r="F63" s="203">
        <v>104.05808473367341</v>
      </c>
      <c r="G63" s="203">
        <v>103.89447476167722</v>
      </c>
      <c r="H63" s="203">
        <v>104.10226371120058</v>
      </c>
      <c r="I63" s="203">
        <v>104.20636597491175</v>
      </c>
    </row>
    <row r="64" spans="1:9" ht="16.5">
      <c r="A64" s="205" t="s">
        <v>2099</v>
      </c>
      <c r="B64" s="192"/>
      <c r="C64" s="193"/>
      <c r="D64" s="193"/>
      <c r="E64" s="194"/>
      <c r="F64" s="194"/>
      <c r="G64" s="194"/>
      <c r="H64" s="194"/>
      <c r="I64" s="194"/>
    </row>
    <row r="65" spans="1:9" ht="17.25">
      <c r="A65" s="177" t="s">
        <v>2076</v>
      </c>
      <c r="B65" s="178">
        <v>107.4458004446111</v>
      </c>
      <c r="C65" s="190">
        <v>104.85692616094724</v>
      </c>
      <c r="D65" s="178">
        <v>105.45621687296534</v>
      </c>
      <c r="E65" s="178">
        <v>105.28132416996215</v>
      </c>
      <c r="F65" s="178">
        <v>105.43120850419896</v>
      </c>
      <c r="G65" s="178">
        <v>104.7601151226465</v>
      </c>
      <c r="H65" s="178">
        <v>104.91630048145358</v>
      </c>
      <c r="I65" s="178">
        <v>104.96021200268888</v>
      </c>
    </row>
    <row r="66" spans="1:9" ht="18">
      <c r="A66" s="180" t="s">
        <v>2077</v>
      </c>
      <c r="B66" s="203">
        <v>105.3405693437337</v>
      </c>
      <c r="C66" s="204">
        <v>104.56422839229356</v>
      </c>
      <c r="D66" s="203">
        <v>105.34181208799305</v>
      </c>
      <c r="E66" s="203">
        <v>105.11095958926646</v>
      </c>
      <c r="F66" s="203">
        <v>105.11989631339766</v>
      </c>
      <c r="G66" s="203">
        <v>104.61310081024095</v>
      </c>
      <c r="H66" s="203">
        <v>104.66543907074247</v>
      </c>
      <c r="I66" s="203">
        <v>104.92412727188373</v>
      </c>
    </row>
    <row r="67" spans="1:9" ht="17.25">
      <c r="A67" s="206" t="s">
        <v>2100</v>
      </c>
      <c r="B67" s="207"/>
      <c r="C67" s="208"/>
      <c r="D67" s="208"/>
      <c r="E67" s="209"/>
      <c r="F67" s="209"/>
      <c r="G67" s="209"/>
      <c r="H67" s="209"/>
      <c r="I67" s="209"/>
    </row>
    <row r="68" spans="1:9" ht="17.25">
      <c r="A68" s="210" t="s">
        <v>2076</v>
      </c>
      <c r="B68" s="178">
        <v>103.82606369385033</v>
      </c>
      <c r="C68" s="190">
        <v>103.14189209128388</v>
      </c>
      <c r="D68" s="178">
        <v>102.8147745088216</v>
      </c>
      <c r="E68" s="178">
        <v>102.94369610939088</v>
      </c>
      <c r="F68" s="178">
        <v>103.20530862807946</v>
      </c>
      <c r="G68" s="178">
        <v>103.46494667607851</v>
      </c>
      <c r="H68" s="178">
        <v>103.9062825215868</v>
      </c>
      <c r="I68" s="178">
        <v>103.98399602487368</v>
      </c>
    </row>
    <row r="69" spans="1:9" ht="33">
      <c r="A69" s="200" t="s">
        <v>2101</v>
      </c>
      <c r="B69" s="211"/>
      <c r="C69" s="212"/>
      <c r="D69" s="212"/>
      <c r="E69" s="211"/>
      <c r="F69" s="211"/>
      <c r="G69" s="211"/>
      <c r="H69" s="211"/>
      <c r="I69" s="211"/>
    </row>
    <row r="70" spans="1:9" ht="17.25">
      <c r="A70" s="177" t="s">
        <v>2076</v>
      </c>
      <c r="B70" s="178">
        <v>107.15235385554979</v>
      </c>
      <c r="C70" s="190">
        <v>104.3385511212453</v>
      </c>
      <c r="D70" s="190">
        <v>104.95319687910354</v>
      </c>
      <c r="E70" s="178">
        <v>104.2121137211276</v>
      </c>
      <c r="F70" s="178">
        <v>104.01993135708685</v>
      </c>
      <c r="G70" s="178">
        <v>103.86240415721184</v>
      </c>
      <c r="H70" s="178">
        <v>103.92412895939856</v>
      </c>
      <c r="I70" s="178">
        <v>103.81203105633044</v>
      </c>
    </row>
    <row r="71" spans="1:9" ht="18">
      <c r="A71" s="213" t="s">
        <v>2102</v>
      </c>
      <c r="B71" s="214">
        <v>105.66</v>
      </c>
      <c r="C71" s="182">
        <v>104.27179890923155</v>
      </c>
      <c r="D71" s="182">
        <v>104.95288174085083</v>
      </c>
      <c r="E71" s="182">
        <v>104.21051810897524</v>
      </c>
      <c r="F71" s="182">
        <v>104.01831187986544</v>
      </c>
      <c r="G71" s="182">
        <v>103.86083315219798</v>
      </c>
      <c r="H71" s="182">
        <v>103.92253462565961</v>
      </c>
      <c r="I71" s="182">
        <v>103.81043706409301</v>
      </c>
    </row>
    <row r="72" spans="1:9" ht="50.25">
      <c r="A72" s="191" t="s">
        <v>2103</v>
      </c>
      <c r="B72" s="192"/>
      <c r="C72" s="193"/>
      <c r="D72" s="193"/>
      <c r="E72" s="194"/>
      <c r="F72" s="194"/>
      <c r="G72" s="194"/>
      <c r="H72" s="194"/>
      <c r="I72" s="194"/>
    </row>
    <row r="73" spans="1:9" ht="17.25">
      <c r="A73" s="177" t="s">
        <v>2076</v>
      </c>
      <c r="B73" s="178">
        <v>114.24176788497616</v>
      </c>
      <c r="C73" s="215">
        <v>106.14211290204392</v>
      </c>
      <c r="D73" s="215">
        <v>104.01720448437001</v>
      </c>
      <c r="E73" s="216">
        <v>103.97920103999998</v>
      </c>
      <c r="F73" s="216">
        <v>103.97920103999998</v>
      </c>
      <c r="G73" s="216">
        <v>103.97920103999996</v>
      </c>
      <c r="H73" s="216">
        <v>103.97920103999998</v>
      </c>
      <c r="I73" s="216">
        <v>103.97920103999998</v>
      </c>
    </row>
    <row r="74" spans="1:9" ht="18" thickBot="1">
      <c r="A74" s="217" t="s">
        <v>2077</v>
      </c>
      <c r="B74" s="218">
        <v>109.48</v>
      </c>
      <c r="C74" s="218">
        <v>103.77015799165375</v>
      </c>
      <c r="D74" s="219">
        <v>103.99841578911078</v>
      </c>
      <c r="E74" s="219">
        <v>103.96041000579983</v>
      </c>
      <c r="F74" s="219">
        <v>103.96041000579983</v>
      </c>
      <c r="G74" s="219">
        <v>103.96041000579983</v>
      </c>
      <c r="H74" s="219">
        <v>103.96041000579983</v>
      </c>
      <c r="I74" s="219">
        <v>103.96041000579983</v>
      </c>
    </row>
    <row r="75" spans="1:9" ht="17.25">
      <c r="A75" s="173" t="s">
        <v>2104</v>
      </c>
      <c r="B75" s="220"/>
      <c r="C75" s="221"/>
      <c r="D75" s="221"/>
      <c r="E75" s="222"/>
      <c r="F75" s="222"/>
      <c r="G75" s="222"/>
      <c r="H75" s="222"/>
      <c r="I75" s="222"/>
    </row>
    <row r="76" spans="1:9" ht="16.5">
      <c r="A76" s="177" t="s">
        <v>2076</v>
      </c>
      <c r="B76" s="223">
        <v>100.286691519698</v>
      </c>
      <c r="C76" s="224">
        <v>98.89297134244563</v>
      </c>
      <c r="D76" s="225">
        <v>103.54997240428708</v>
      </c>
      <c r="E76" s="225">
        <v>103.1464</v>
      </c>
      <c r="F76" s="225">
        <v>103.26835150283354</v>
      </c>
      <c r="G76" s="225">
        <v>103.65088</v>
      </c>
      <c r="H76" s="225">
        <v>103.98548000000001</v>
      </c>
      <c r="I76" s="226">
        <v>104.23751999999999</v>
      </c>
    </row>
    <row r="77" spans="1:9" ht="16.5">
      <c r="A77" s="180" t="s">
        <v>2105</v>
      </c>
      <c r="B77" s="225"/>
      <c r="C77" s="224"/>
      <c r="D77" s="225"/>
      <c r="E77" s="225"/>
      <c r="F77" s="225"/>
      <c r="G77" s="225"/>
      <c r="H77" s="225"/>
      <c r="I77" s="225"/>
    </row>
    <row r="78" spans="1:9" ht="17.25">
      <c r="A78" s="173" t="s">
        <v>2106</v>
      </c>
      <c r="B78" s="220"/>
      <c r="C78" s="221"/>
      <c r="D78" s="221"/>
      <c r="E78" s="222"/>
      <c r="F78" s="222"/>
      <c r="G78" s="222"/>
      <c r="H78" s="222"/>
      <c r="I78" s="222"/>
    </row>
    <row r="79" spans="1:9" ht="16.5">
      <c r="A79" s="177" t="s">
        <v>2076</v>
      </c>
      <c r="B79" s="223">
        <v>97.85930378479866</v>
      </c>
      <c r="C79" s="224">
        <v>103.18935734727481</v>
      </c>
      <c r="D79" s="225">
        <v>103.71866599857724</v>
      </c>
      <c r="E79" s="225">
        <v>102.89999999999999</v>
      </c>
      <c r="F79" s="225">
        <v>102.927313397917</v>
      </c>
      <c r="G79" s="225">
        <v>103.54</v>
      </c>
      <c r="H79" s="225">
        <v>104</v>
      </c>
      <c r="I79" s="225">
        <v>104.3</v>
      </c>
    </row>
    <row r="80" spans="1:9" ht="16.5">
      <c r="A80" s="180" t="s">
        <v>2105</v>
      </c>
      <c r="B80" s="225"/>
      <c r="C80" s="224"/>
      <c r="D80" s="225"/>
      <c r="E80" s="225"/>
      <c r="F80" s="225"/>
      <c r="G80" s="225"/>
      <c r="H80" s="225"/>
      <c r="I80" s="225"/>
    </row>
    <row r="81" spans="1:9" ht="17.25">
      <c r="A81" s="173" t="s">
        <v>2107</v>
      </c>
      <c r="B81" s="220"/>
      <c r="C81" s="221"/>
      <c r="D81" s="221"/>
      <c r="E81" s="222"/>
      <c r="F81" s="222"/>
      <c r="G81" s="222"/>
      <c r="H81" s="222"/>
      <c r="I81" s="222"/>
    </row>
    <row r="82" spans="1:9" ht="16.5">
      <c r="A82" s="177" t="s">
        <v>2076</v>
      </c>
      <c r="B82" s="223">
        <v>103.21942286573163</v>
      </c>
      <c r="C82" s="224">
        <v>98.33520006707174</v>
      </c>
      <c r="D82" s="225">
        <v>103.37163108473659</v>
      </c>
      <c r="E82" s="225">
        <v>103.46</v>
      </c>
      <c r="F82" s="225">
        <v>103.7024</v>
      </c>
      <c r="G82" s="225">
        <v>103.792</v>
      </c>
      <c r="H82" s="225">
        <v>103.96700000000001</v>
      </c>
      <c r="I82" s="225">
        <v>104.158</v>
      </c>
    </row>
    <row r="83" spans="1:9" ht="16.5">
      <c r="A83" s="227" t="s">
        <v>2108</v>
      </c>
      <c r="B83" s="228">
        <v>101.85004924982131</v>
      </c>
      <c r="C83" s="229">
        <v>95.66209884038884</v>
      </c>
      <c r="D83" s="228">
        <v>103.51342275291022</v>
      </c>
      <c r="E83" s="228">
        <v>103.76875339443427</v>
      </c>
      <c r="F83" s="228">
        <v>103.874453409404</v>
      </c>
      <c r="G83" s="228">
        <v>104.08055351537504</v>
      </c>
      <c r="H83" s="228">
        <v>104.2131490296091</v>
      </c>
      <c r="I83" s="228">
        <v>104.291194834168</v>
      </c>
    </row>
    <row r="84" spans="1:9" ht="17.25">
      <c r="A84" s="173" t="s">
        <v>2109</v>
      </c>
      <c r="B84" s="220"/>
      <c r="C84" s="221"/>
      <c r="D84" s="221"/>
      <c r="E84" s="222"/>
      <c r="F84" s="222"/>
      <c r="G84" s="222"/>
      <c r="H84" s="222"/>
      <c r="I84" s="222"/>
    </row>
    <row r="85" spans="1:9" ht="16.5">
      <c r="A85" s="177" t="s">
        <v>2076</v>
      </c>
      <c r="B85" s="223">
        <v>102.6301623891819</v>
      </c>
      <c r="C85" s="224">
        <v>104.44224681734546</v>
      </c>
      <c r="D85" s="225">
        <v>104.3318195343763</v>
      </c>
      <c r="E85" s="225">
        <v>104.24647936129429</v>
      </c>
      <c r="F85" s="225">
        <v>104.0886859138546</v>
      </c>
      <c r="G85" s="225">
        <v>104.055</v>
      </c>
      <c r="H85" s="225">
        <v>103.97000000000001</v>
      </c>
      <c r="I85" s="225">
        <v>103.955</v>
      </c>
    </row>
    <row r="86" spans="1:9" ht="16.5">
      <c r="A86" s="180" t="s">
        <v>2077</v>
      </c>
      <c r="B86" s="228">
        <v>106.72999999999999</v>
      </c>
      <c r="C86" s="229">
        <v>103.52168615066579</v>
      </c>
      <c r="D86" s="228">
        <v>104.40888527536755</v>
      </c>
      <c r="E86" s="228">
        <v>104.28877151708942</v>
      </c>
      <c r="F86" s="228">
        <v>104.31765304471116</v>
      </c>
      <c r="G86" s="228">
        <v>104.21333539166646</v>
      </c>
      <c r="H86" s="228">
        <v>104.1091220562748</v>
      </c>
      <c r="I86" s="228">
        <v>103.90090381216226</v>
      </c>
    </row>
    <row r="87" spans="1:9" ht="17.25" thickBot="1">
      <c r="A87" s="230" t="s">
        <v>2110</v>
      </c>
      <c r="B87" s="228">
        <v>104.44</v>
      </c>
      <c r="C87" s="229">
        <v>103.95310604670786</v>
      </c>
      <c r="D87" s="228">
        <v>103.57728264517017</v>
      </c>
      <c r="E87" s="228">
        <v>103.6768210999054</v>
      </c>
      <c r="F87" s="228">
        <v>103.62327251580756</v>
      </c>
      <c r="G87" s="228">
        <v>103.62327251580756</v>
      </c>
      <c r="H87" s="228">
        <v>103.62327251580756</v>
      </c>
      <c r="I87" s="228">
        <v>103.62327251580756</v>
      </c>
    </row>
    <row r="88" spans="1:9" ht="35.25" thickTop="1">
      <c r="A88" s="173" t="s">
        <v>2111</v>
      </c>
      <c r="B88" s="231"/>
      <c r="C88" s="232"/>
      <c r="D88" s="232"/>
      <c r="E88" s="233"/>
      <c r="F88" s="233"/>
      <c r="G88" s="233"/>
      <c r="H88" s="233"/>
      <c r="I88" s="233"/>
    </row>
    <row r="89" spans="1:9" ht="16.5">
      <c r="A89" s="177" t="s">
        <v>2076</v>
      </c>
      <c r="B89" s="234">
        <v>103.694985604355</v>
      </c>
      <c r="C89" s="224">
        <v>104.93428647332964</v>
      </c>
      <c r="D89" s="225">
        <v>105.04285822794157</v>
      </c>
      <c r="E89" s="225">
        <v>104.35591263782366</v>
      </c>
      <c r="F89" s="225">
        <v>104.23770777723746</v>
      </c>
      <c r="G89" s="225">
        <v>104.32</v>
      </c>
      <c r="H89" s="225">
        <v>104.39</v>
      </c>
      <c r="I89" s="225">
        <v>104.43</v>
      </c>
    </row>
    <row r="90" spans="1:9" ht="16.5">
      <c r="A90" s="180" t="s">
        <v>2112</v>
      </c>
      <c r="B90" s="225">
        <v>106.60154201750123</v>
      </c>
      <c r="C90" s="224"/>
      <c r="D90" s="225"/>
      <c r="E90" s="225"/>
      <c r="F90" s="225"/>
      <c r="G90" s="225"/>
      <c r="H90" s="225"/>
      <c r="I90" s="225"/>
    </row>
    <row r="91" spans="1:9" ht="18">
      <c r="A91" s="235" t="s">
        <v>1077</v>
      </c>
      <c r="B91" s="220"/>
      <c r="C91" s="221"/>
      <c r="D91" s="221"/>
      <c r="E91" s="222"/>
      <c r="F91" s="222"/>
      <c r="G91" s="222"/>
      <c r="H91" s="222"/>
      <c r="I91" s="222"/>
    </row>
    <row r="92" spans="1:9" ht="16.5">
      <c r="A92" s="177" t="s">
        <v>2076</v>
      </c>
      <c r="B92" s="223">
        <v>105.94711617100441</v>
      </c>
      <c r="C92" s="224">
        <v>105.22734700993186</v>
      </c>
      <c r="D92" s="225">
        <v>104.95401284587061</v>
      </c>
      <c r="E92" s="225">
        <v>104.83383804833994</v>
      </c>
      <c r="F92" s="225">
        <v>104.51866802417771</v>
      </c>
      <c r="G92" s="225">
        <v>104.43199999999999</v>
      </c>
      <c r="H92" s="225">
        <v>104.213</v>
      </c>
      <c r="I92" s="225">
        <v>104.145</v>
      </c>
    </row>
    <row r="93" spans="1:9" ht="16.5">
      <c r="A93" s="236" t="s">
        <v>2077</v>
      </c>
      <c r="B93" s="237">
        <v>105.89</v>
      </c>
      <c r="C93" s="238">
        <v>104.9577108068306</v>
      </c>
      <c r="D93" s="239">
        <v>104.71526464389287</v>
      </c>
      <c r="E93" s="239">
        <v>104.57240722367335</v>
      </c>
      <c r="F93" s="239">
        <v>104.47781829271622</v>
      </c>
      <c r="G93" s="239">
        <v>104.33313238901722</v>
      </c>
      <c r="H93" s="239">
        <v>104.16978215899759</v>
      </c>
      <c r="I93" s="239">
        <v>104.14986534127819</v>
      </c>
    </row>
    <row r="94" spans="1:9" ht="17.25">
      <c r="A94" s="173" t="s">
        <v>2113</v>
      </c>
      <c r="B94" s="240"/>
      <c r="C94" s="241"/>
      <c r="D94" s="241"/>
      <c r="E94" s="242"/>
      <c r="F94" s="242"/>
      <c r="G94" s="242"/>
      <c r="H94" s="242"/>
      <c r="I94" s="242"/>
    </row>
    <row r="95" spans="1:9" ht="18">
      <c r="A95" s="243" t="s">
        <v>2114</v>
      </c>
      <c r="B95" s="244">
        <v>103.97483497417524</v>
      </c>
      <c r="C95" s="224">
        <v>102.2027701510666</v>
      </c>
      <c r="D95" s="225">
        <v>104.20427390769942</v>
      </c>
      <c r="E95" s="225">
        <v>103.50874431305593</v>
      </c>
      <c r="F95" s="225">
        <v>103.9656944522899</v>
      </c>
      <c r="G95" s="225">
        <v>103.89683096967826</v>
      </c>
      <c r="H95" s="225">
        <v>103.96162069555797</v>
      </c>
      <c r="I95" s="225">
        <v>103.99680721740407</v>
      </c>
    </row>
    <row r="96" spans="1:9" ht="17.25">
      <c r="A96" s="180" t="s">
        <v>2115</v>
      </c>
      <c r="B96" s="202">
        <v>103.49082006228794</v>
      </c>
      <c r="C96" s="229">
        <v>102.12215759106687</v>
      </c>
      <c r="D96" s="228">
        <v>103.99866049955588</v>
      </c>
      <c r="E96" s="228">
        <v>103.33353618480918</v>
      </c>
      <c r="F96" s="228">
        <v>103.88070948645989</v>
      </c>
      <c r="G96" s="228">
        <v>103.84784974196522</v>
      </c>
      <c r="H96" s="228">
        <v>103.8578345509355</v>
      </c>
      <c r="I96" s="228">
        <v>103.89397238718206</v>
      </c>
    </row>
    <row r="97" spans="1:9" ht="18">
      <c r="A97" s="243" t="s">
        <v>2116</v>
      </c>
      <c r="B97" s="244">
        <v>105.29562756127318</v>
      </c>
      <c r="C97" s="224">
        <v>104.02761155905918</v>
      </c>
      <c r="D97" s="225">
        <v>104.80942380920779</v>
      </c>
      <c r="E97" s="225">
        <v>104.22297196343222</v>
      </c>
      <c r="F97" s="225">
        <v>104.27921818128465</v>
      </c>
      <c r="G97" s="225">
        <v>104.25577500670806</v>
      </c>
      <c r="H97" s="225">
        <v>104.15430127152763</v>
      </c>
      <c r="I97" s="225">
        <v>104.08685857549177</v>
      </c>
    </row>
    <row r="98" spans="1:9" ht="17.25">
      <c r="A98" s="236" t="s">
        <v>2117</v>
      </c>
      <c r="B98" s="245">
        <v>104.2209614363587</v>
      </c>
      <c r="C98" s="238">
        <v>103.83765527036715</v>
      </c>
      <c r="D98" s="239">
        <v>104.85829401371014</v>
      </c>
      <c r="E98" s="239">
        <v>104.31583003037892</v>
      </c>
      <c r="F98" s="239">
        <v>104.40445654713957</v>
      </c>
      <c r="G98" s="239">
        <v>104.38539333088046</v>
      </c>
      <c r="H98" s="239">
        <v>104.30626597709649</v>
      </c>
      <c r="I98" s="239">
        <v>104.26083115566563</v>
      </c>
    </row>
    <row r="99" spans="1:2" ht="14.25">
      <c r="A99" s="384" t="s">
        <v>2118</v>
      </c>
      <c r="B99" s="384"/>
    </row>
  </sheetData>
  <sheetProtection/>
  <mergeCells count="3">
    <mergeCell ref="A1:I1"/>
    <mergeCell ref="C3:E3"/>
    <mergeCell ref="A99:B9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zoomScale="70" zoomScaleNormal="70" zoomScalePageLayoutView="0" workbookViewId="0" topLeftCell="A1">
      <selection activeCell="M23" sqref="M23"/>
    </sheetView>
  </sheetViews>
  <sheetFormatPr defaultColWidth="9.00390625" defaultRowHeight="12.75"/>
  <cols>
    <col min="1" max="1" width="48.125" style="0" customWidth="1"/>
  </cols>
  <sheetData>
    <row r="1" spans="1:18" ht="15">
      <c r="A1" s="385" t="s">
        <v>2119</v>
      </c>
      <c r="B1" s="246">
        <v>2008</v>
      </c>
      <c r="C1" s="246">
        <v>2009</v>
      </c>
      <c r="D1" s="246">
        <v>2010</v>
      </c>
      <c r="E1" s="246">
        <v>2011</v>
      </c>
      <c r="F1" s="246">
        <v>2012</v>
      </c>
      <c r="G1" s="246">
        <v>2013</v>
      </c>
      <c r="H1" s="246">
        <v>2014</v>
      </c>
      <c r="I1" s="246">
        <v>2015</v>
      </c>
      <c r="J1" s="247">
        <v>2016</v>
      </c>
      <c r="K1" s="246">
        <v>2017</v>
      </c>
      <c r="L1" s="246">
        <v>2018</v>
      </c>
      <c r="M1" s="246">
        <v>2019</v>
      </c>
      <c r="N1" s="246">
        <v>2020</v>
      </c>
      <c r="O1" s="246">
        <v>2021</v>
      </c>
      <c r="P1" s="246">
        <v>2022</v>
      </c>
      <c r="Q1" s="246">
        <v>2023</v>
      </c>
      <c r="R1" s="246">
        <v>2024</v>
      </c>
    </row>
    <row r="2" spans="1:18" ht="30.75">
      <c r="A2" s="386"/>
      <c r="B2" s="387" t="s">
        <v>123</v>
      </c>
      <c r="C2" s="388"/>
      <c r="D2" s="388"/>
      <c r="E2" s="388"/>
      <c r="F2" s="388"/>
      <c r="G2" s="388"/>
      <c r="H2" s="388"/>
      <c r="I2" s="388"/>
      <c r="J2" s="388"/>
      <c r="K2" s="389"/>
      <c r="L2" s="246" t="s">
        <v>2120</v>
      </c>
      <c r="M2" s="387" t="s">
        <v>2121</v>
      </c>
      <c r="N2" s="388"/>
      <c r="O2" s="388"/>
      <c r="P2" s="388"/>
      <c r="Q2" s="388"/>
      <c r="R2" s="388"/>
    </row>
    <row r="3" spans="1:18" ht="34.5">
      <c r="A3" s="248" t="s">
        <v>2122</v>
      </c>
      <c r="B3" s="249"/>
      <c r="C3" s="250"/>
      <c r="D3" s="250"/>
      <c r="E3" s="250"/>
      <c r="F3" s="250"/>
      <c r="G3" s="250"/>
      <c r="H3" s="250"/>
      <c r="I3" s="390"/>
      <c r="J3" s="390"/>
      <c r="K3" s="251"/>
      <c r="L3" s="252"/>
      <c r="M3" s="253"/>
      <c r="N3" s="251"/>
      <c r="O3" s="251"/>
      <c r="P3" s="251"/>
      <c r="Q3" s="251"/>
      <c r="R3" s="251"/>
    </row>
    <row r="4" spans="1:18" ht="16.5">
      <c r="A4" s="254" t="s">
        <v>2123</v>
      </c>
      <c r="B4" s="255">
        <v>113.28</v>
      </c>
      <c r="C4" s="255">
        <v>108.8</v>
      </c>
      <c r="D4" s="255">
        <v>108.78</v>
      </c>
      <c r="E4" s="255">
        <v>106.1</v>
      </c>
      <c r="F4" s="255">
        <v>106.57</v>
      </c>
      <c r="G4" s="255">
        <v>106.47</v>
      </c>
      <c r="H4" s="255">
        <v>111.35</v>
      </c>
      <c r="I4" s="255">
        <v>112.91</v>
      </c>
      <c r="J4" s="255">
        <v>105.39</v>
      </c>
      <c r="K4" s="256">
        <v>102.51</v>
      </c>
      <c r="L4" s="257">
        <v>103.085</v>
      </c>
      <c r="M4" s="258">
        <v>104.292</v>
      </c>
      <c r="N4" s="256">
        <v>103.753</v>
      </c>
      <c r="O4" s="256">
        <v>104.049</v>
      </c>
      <c r="P4" s="256">
        <v>103.963</v>
      </c>
      <c r="Q4" s="256">
        <v>104.003</v>
      </c>
      <c r="R4" s="256">
        <v>104.004</v>
      </c>
    </row>
    <row r="5" spans="1:18" ht="16.5">
      <c r="A5" s="259" t="s">
        <v>2124</v>
      </c>
      <c r="B5" s="260">
        <v>114.1</v>
      </c>
      <c r="C5" s="260">
        <v>111.66</v>
      </c>
      <c r="D5" s="260">
        <v>106.85</v>
      </c>
      <c r="E5" s="260">
        <v>108.44</v>
      </c>
      <c r="F5" s="260">
        <v>105.07</v>
      </c>
      <c r="G5" s="260">
        <v>106.76</v>
      </c>
      <c r="H5" s="260">
        <v>107.82</v>
      </c>
      <c r="I5" s="260">
        <v>115.53</v>
      </c>
      <c r="J5" s="260">
        <v>107.05</v>
      </c>
      <c r="K5" s="261">
        <v>103.68</v>
      </c>
      <c r="L5" s="262">
        <v>102.573</v>
      </c>
      <c r="M5" s="263">
        <v>104.235</v>
      </c>
      <c r="N5" s="261">
        <v>103.593</v>
      </c>
      <c r="O5" s="261">
        <v>104.019</v>
      </c>
      <c r="P5" s="261">
        <v>103.99</v>
      </c>
      <c r="Q5" s="261">
        <v>103.977</v>
      </c>
      <c r="R5" s="261">
        <v>103.992</v>
      </c>
    </row>
    <row r="6" spans="1:18" ht="17.25">
      <c r="A6" s="264" t="s">
        <v>2125</v>
      </c>
      <c r="B6" s="250"/>
      <c r="C6" s="250"/>
      <c r="D6" s="250"/>
      <c r="E6" s="250"/>
      <c r="F6" s="250"/>
      <c r="G6" s="250"/>
      <c r="H6" s="250"/>
      <c r="I6" s="250"/>
      <c r="J6" s="250"/>
      <c r="K6" s="265"/>
      <c r="L6" s="266"/>
      <c r="M6" s="267"/>
      <c r="N6" s="265"/>
      <c r="O6" s="265"/>
      <c r="P6" s="265"/>
      <c r="Q6" s="265"/>
      <c r="R6" s="265"/>
    </row>
    <row r="7" spans="1:18" ht="16.5">
      <c r="A7" s="254" t="s">
        <v>2123</v>
      </c>
      <c r="B7" s="257">
        <v>112.37</v>
      </c>
      <c r="C7" s="255">
        <v>107.86</v>
      </c>
      <c r="D7" s="255">
        <v>109.05</v>
      </c>
      <c r="E7" s="255">
        <v>105.16</v>
      </c>
      <c r="F7" s="255">
        <v>106.33</v>
      </c>
      <c r="G7" s="255">
        <v>105.89</v>
      </c>
      <c r="H7" s="255">
        <v>111.71</v>
      </c>
      <c r="I7" s="255">
        <v>113.81</v>
      </c>
      <c r="J7" s="255">
        <v>105.56</v>
      </c>
      <c r="K7" s="256">
        <v>101.88</v>
      </c>
      <c r="L7" s="257">
        <v>102.849</v>
      </c>
      <c r="M7" s="258">
        <v>104.078</v>
      </c>
      <c r="N7" s="256">
        <v>103.447</v>
      </c>
      <c r="O7" s="256">
        <v>103.927</v>
      </c>
      <c r="P7" s="256">
        <v>103.839</v>
      </c>
      <c r="Q7" s="256">
        <v>103.893</v>
      </c>
      <c r="R7" s="256">
        <v>103.924</v>
      </c>
    </row>
    <row r="8" spans="1:18" ht="16.5">
      <c r="A8" s="254" t="s">
        <v>2124</v>
      </c>
      <c r="B8" s="257">
        <v>113.93</v>
      </c>
      <c r="C8" s="255">
        <v>110.68</v>
      </c>
      <c r="D8" s="255">
        <v>106.35</v>
      </c>
      <c r="E8" s="255">
        <v>108.38</v>
      </c>
      <c r="F8" s="255">
        <v>104.95</v>
      </c>
      <c r="G8" s="255">
        <v>106.29</v>
      </c>
      <c r="H8" s="255">
        <v>107.74</v>
      </c>
      <c r="I8" s="255">
        <v>116.6</v>
      </c>
      <c r="J8" s="255">
        <v>107.09</v>
      </c>
      <c r="K8" s="256">
        <v>103.5</v>
      </c>
      <c r="L8" s="257">
        <v>102.122</v>
      </c>
      <c r="M8" s="258">
        <v>103.999</v>
      </c>
      <c r="N8" s="256">
        <v>103.334</v>
      </c>
      <c r="O8" s="256">
        <v>103.881</v>
      </c>
      <c r="P8" s="256">
        <v>103.848</v>
      </c>
      <c r="Q8" s="256">
        <v>103.858</v>
      </c>
      <c r="R8" s="256">
        <v>103.894</v>
      </c>
    </row>
    <row r="9" spans="1:18" ht="17.25">
      <c r="A9" s="264" t="s">
        <v>2126</v>
      </c>
      <c r="B9" s="250"/>
      <c r="C9" s="250"/>
      <c r="D9" s="250"/>
      <c r="E9" s="250"/>
      <c r="F9" s="250"/>
      <c r="G9" s="250"/>
      <c r="H9" s="250"/>
      <c r="I9" s="250"/>
      <c r="J9" s="250"/>
      <c r="K9" s="265"/>
      <c r="L9" s="266"/>
      <c r="M9" s="267"/>
      <c r="N9" s="265"/>
      <c r="O9" s="265"/>
      <c r="P9" s="265"/>
      <c r="Q9" s="265"/>
      <c r="R9" s="265"/>
    </row>
    <row r="10" spans="1:18" ht="16.5">
      <c r="A10" s="254" t="s">
        <v>2123</v>
      </c>
      <c r="B10" s="257">
        <v>116.45</v>
      </c>
      <c r="C10" s="255">
        <v>106.08</v>
      </c>
      <c r="D10" s="255">
        <v>112.89</v>
      </c>
      <c r="E10" s="255">
        <v>103.87</v>
      </c>
      <c r="F10" s="255">
        <v>107.48</v>
      </c>
      <c r="G10" s="255">
        <v>107.32</v>
      </c>
      <c r="H10" s="255">
        <v>115.43</v>
      </c>
      <c r="I10" s="255">
        <v>114</v>
      </c>
      <c r="J10" s="255">
        <v>104.57</v>
      </c>
      <c r="K10" s="256">
        <v>101.07</v>
      </c>
      <c r="L10" s="257">
        <v>101.619</v>
      </c>
      <c r="M10" s="258">
        <v>103.651</v>
      </c>
      <c r="N10" s="256">
        <v>103.318</v>
      </c>
      <c r="O10" s="256">
        <v>103.571</v>
      </c>
      <c r="P10" s="256">
        <v>103.55</v>
      </c>
      <c r="Q10" s="256">
        <v>103.48</v>
      </c>
      <c r="R10" s="256">
        <v>103.582</v>
      </c>
    </row>
    <row r="11" spans="1:18" ht="16.5">
      <c r="A11" s="254" t="s">
        <v>2124</v>
      </c>
      <c r="B11" s="257">
        <v>119.04</v>
      </c>
      <c r="C11" s="255">
        <v>111.56</v>
      </c>
      <c r="D11" s="255">
        <v>106.9</v>
      </c>
      <c r="E11" s="255">
        <v>110.25</v>
      </c>
      <c r="F11" s="255">
        <v>104.38</v>
      </c>
      <c r="G11" s="255">
        <v>107.71</v>
      </c>
      <c r="H11" s="255">
        <v>110.13</v>
      </c>
      <c r="I11" s="255">
        <v>119.05</v>
      </c>
      <c r="J11" s="255">
        <v>106</v>
      </c>
      <c r="K11" s="256">
        <v>102.97</v>
      </c>
      <c r="L11" s="257">
        <v>100.837</v>
      </c>
      <c r="M11" s="258">
        <v>103.075</v>
      </c>
      <c r="N11" s="256">
        <v>103.055</v>
      </c>
      <c r="O11" s="256">
        <v>103.672</v>
      </c>
      <c r="P11" s="256">
        <v>103.507</v>
      </c>
      <c r="Q11" s="256">
        <v>103.495</v>
      </c>
      <c r="R11" s="256">
        <v>103.504</v>
      </c>
    </row>
    <row r="12" spans="1:18" ht="18">
      <c r="A12" s="268" t="s">
        <v>2127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65"/>
      <c r="L12" s="266"/>
      <c r="M12" s="267"/>
      <c r="N12" s="265"/>
      <c r="O12" s="265"/>
      <c r="P12" s="265"/>
      <c r="Q12" s="265"/>
      <c r="R12" s="265"/>
    </row>
    <row r="13" spans="1:18" ht="16.5">
      <c r="A13" s="254" t="s">
        <v>2123</v>
      </c>
      <c r="B13" s="269">
        <v>117.45</v>
      </c>
      <c r="C13" s="269">
        <v>106.88</v>
      </c>
      <c r="D13" s="269">
        <v>109.44</v>
      </c>
      <c r="E13" s="269">
        <v>107.37</v>
      </c>
      <c r="F13" s="269">
        <v>107.12</v>
      </c>
      <c r="G13" s="269">
        <v>107.11</v>
      </c>
      <c r="H13" s="269">
        <v>114.69</v>
      </c>
      <c r="I13" s="269">
        <v>113.6</v>
      </c>
      <c r="J13" s="269">
        <v>106</v>
      </c>
      <c r="K13" s="270">
        <v>101.03</v>
      </c>
      <c r="L13" s="271">
        <v>101.916</v>
      </c>
      <c r="M13" s="272">
        <v>103.957</v>
      </c>
      <c r="N13" s="270">
        <v>103.413</v>
      </c>
      <c r="O13" s="270">
        <v>103.679</v>
      </c>
      <c r="P13" s="270">
        <v>103.641</v>
      </c>
      <c r="Q13" s="270">
        <v>103.423</v>
      </c>
      <c r="R13" s="270">
        <v>103.537</v>
      </c>
    </row>
    <row r="14" spans="1:18" ht="16.5">
      <c r="A14" s="254" t="s">
        <v>2124</v>
      </c>
      <c r="B14" s="269">
        <v>118.83</v>
      </c>
      <c r="C14" s="269">
        <v>112.77</v>
      </c>
      <c r="D14" s="269">
        <v>105.97</v>
      </c>
      <c r="E14" s="269">
        <v>110.06</v>
      </c>
      <c r="F14" s="269">
        <v>106.03</v>
      </c>
      <c r="G14" s="269">
        <v>107.52</v>
      </c>
      <c r="H14" s="269">
        <v>110.29</v>
      </c>
      <c r="I14" s="269">
        <v>117.85</v>
      </c>
      <c r="J14" s="269">
        <v>106.79</v>
      </c>
      <c r="K14" s="270">
        <v>103.43</v>
      </c>
      <c r="L14" s="271">
        <v>101.118</v>
      </c>
      <c r="M14" s="272">
        <v>103.536</v>
      </c>
      <c r="N14" s="270">
        <v>103.27</v>
      </c>
      <c r="O14" s="270">
        <v>103.662</v>
      </c>
      <c r="P14" s="270">
        <v>103.587</v>
      </c>
      <c r="Q14" s="270">
        <v>103.477</v>
      </c>
      <c r="R14" s="270">
        <v>103.449</v>
      </c>
    </row>
    <row r="15" spans="1:18" ht="17.25">
      <c r="A15" s="264" t="s">
        <v>2128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65"/>
      <c r="L15" s="266"/>
      <c r="M15" s="267"/>
      <c r="N15" s="265"/>
      <c r="O15" s="265"/>
      <c r="P15" s="265"/>
      <c r="Q15" s="265"/>
      <c r="R15" s="265"/>
    </row>
    <row r="16" spans="1:18" ht="16.5">
      <c r="A16" s="254" t="s">
        <v>2123</v>
      </c>
      <c r="B16" s="255">
        <v>107.96</v>
      </c>
      <c r="C16" s="255">
        <v>109.65</v>
      </c>
      <c r="D16" s="255">
        <v>104.95</v>
      </c>
      <c r="E16" s="255">
        <v>106.65</v>
      </c>
      <c r="F16" s="255">
        <v>105.16</v>
      </c>
      <c r="G16" s="255">
        <v>104.46</v>
      </c>
      <c r="H16" s="255">
        <v>108.05</v>
      </c>
      <c r="I16" s="255">
        <v>113.65</v>
      </c>
      <c r="J16" s="255">
        <v>106.54</v>
      </c>
      <c r="K16" s="256">
        <v>102.75</v>
      </c>
      <c r="L16" s="257">
        <v>104.156</v>
      </c>
      <c r="M16" s="258">
        <v>104.533</v>
      </c>
      <c r="N16" s="256">
        <v>103.586</v>
      </c>
      <c r="O16" s="256">
        <v>104.307</v>
      </c>
      <c r="P16" s="256">
        <v>104.147</v>
      </c>
      <c r="Q16" s="256">
        <v>104.329</v>
      </c>
      <c r="R16" s="256">
        <v>104.283</v>
      </c>
    </row>
    <row r="17" spans="1:18" ht="16.5">
      <c r="A17" s="254" t="s">
        <v>2124</v>
      </c>
      <c r="B17" s="255">
        <v>108.32</v>
      </c>
      <c r="C17" s="255">
        <v>109.61</v>
      </c>
      <c r="D17" s="255">
        <v>105.61</v>
      </c>
      <c r="E17" s="255">
        <v>106.37</v>
      </c>
      <c r="F17" s="255">
        <v>105.62</v>
      </c>
      <c r="G17" s="255">
        <v>104.87</v>
      </c>
      <c r="H17" s="255">
        <v>105.39</v>
      </c>
      <c r="I17" s="255">
        <v>114.16</v>
      </c>
      <c r="J17" s="255">
        <v>108.19</v>
      </c>
      <c r="K17" s="256">
        <v>104.04</v>
      </c>
      <c r="L17" s="257">
        <v>103.483</v>
      </c>
      <c r="M17" s="258">
        <v>104.975</v>
      </c>
      <c r="N17" s="256">
        <v>103.63</v>
      </c>
      <c r="O17" s="256">
        <v>104.105</v>
      </c>
      <c r="P17" s="256">
        <v>104.211</v>
      </c>
      <c r="Q17" s="256">
        <v>104.243</v>
      </c>
      <c r="R17" s="256">
        <v>104.304</v>
      </c>
    </row>
    <row r="18" spans="1:18" ht="18">
      <c r="A18" s="268" t="s">
        <v>2129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65"/>
      <c r="L18" s="266"/>
      <c r="M18" s="267"/>
      <c r="N18" s="265"/>
      <c r="O18" s="265"/>
      <c r="P18" s="265"/>
      <c r="Q18" s="265"/>
      <c r="R18" s="265"/>
    </row>
    <row r="19" spans="1:18" ht="16.5">
      <c r="A19" s="254" t="s">
        <v>2123</v>
      </c>
      <c r="B19" s="269">
        <v>108.38</v>
      </c>
      <c r="C19" s="269">
        <v>109.75</v>
      </c>
      <c r="D19" s="269">
        <v>104.84</v>
      </c>
      <c r="E19" s="269">
        <v>106.038</v>
      </c>
      <c r="F19" s="269">
        <v>105.035</v>
      </c>
      <c r="G19" s="269">
        <v>104.357</v>
      </c>
      <c r="H19" s="269">
        <v>107.977</v>
      </c>
      <c r="I19" s="269">
        <v>114.463</v>
      </c>
      <c r="J19" s="269">
        <v>106.802</v>
      </c>
      <c r="K19" s="270">
        <v>102.278</v>
      </c>
      <c r="L19" s="271">
        <v>103.402</v>
      </c>
      <c r="M19" s="272">
        <v>104.41</v>
      </c>
      <c r="N19" s="270">
        <v>103.497</v>
      </c>
      <c r="O19" s="270">
        <v>104.325</v>
      </c>
      <c r="P19" s="270">
        <v>104.197</v>
      </c>
      <c r="Q19" s="270">
        <v>104.353</v>
      </c>
      <c r="R19" s="270">
        <v>104.353</v>
      </c>
    </row>
    <row r="20" spans="1:18" ht="16.5">
      <c r="A20" s="254" t="s">
        <v>2124</v>
      </c>
      <c r="B20" s="269">
        <v>107.733</v>
      </c>
      <c r="C20" s="269">
        <v>110.762</v>
      </c>
      <c r="D20" s="269">
        <v>105.384</v>
      </c>
      <c r="E20" s="269">
        <v>105.83</v>
      </c>
      <c r="F20" s="269">
        <v>105.469</v>
      </c>
      <c r="G20" s="269">
        <v>104.661</v>
      </c>
      <c r="H20" s="269">
        <v>105.21</v>
      </c>
      <c r="I20" s="269">
        <v>114.916</v>
      </c>
      <c r="J20" s="269">
        <v>108.503</v>
      </c>
      <c r="K20" s="270">
        <v>103.848</v>
      </c>
      <c r="L20" s="271">
        <v>102.72</v>
      </c>
      <c r="M20" s="272">
        <v>104.691</v>
      </c>
      <c r="N20" s="270">
        <v>103.549</v>
      </c>
      <c r="O20" s="270">
        <v>104.102</v>
      </c>
      <c r="P20" s="270">
        <v>104.245</v>
      </c>
      <c r="Q20" s="270">
        <v>104.289</v>
      </c>
      <c r="R20" s="270">
        <v>104.353</v>
      </c>
    </row>
    <row r="21" spans="1:18" ht="17.25">
      <c r="A21" s="264" t="s">
        <v>2130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65"/>
      <c r="L21" s="266"/>
      <c r="M21" s="267"/>
      <c r="N21" s="265"/>
      <c r="O21" s="265"/>
      <c r="P21" s="265"/>
      <c r="Q21" s="265"/>
      <c r="R21" s="265"/>
    </row>
    <row r="22" spans="1:18" ht="16.5">
      <c r="A22" s="254" t="s">
        <v>2123</v>
      </c>
      <c r="B22" s="255">
        <v>115.93</v>
      </c>
      <c r="C22" s="255">
        <v>111.6</v>
      </c>
      <c r="D22" s="255">
        <v>108.06</v>
      </c>
      <c r="E22" s="255">
        <v>108.72</v>
      </c>
      <c r="F22" s="255">
        <v>107.28</v>
      </c>
      <c r="G22" s="255">
        <v>108.01</v>
      </c>
      <c r="H22" s="255">
        <v>110.45</v>
      </c>
      <c r="I22" s="255">
        <v>110.2</v>
      </c>
      <c r="J22" s="255">
        <v>104.89</v>
      </c>
      <c r="K22" s="256">
        <v>104.35</v>
      </c>
      <c r="L22" s="257">
        <v>103.715</v>
      </c>
      <c r="M22" s="258">
        <v>104.88</v>
      </c>
      <c r="N22" s="256">
        <v>104.614</v>
      </c>
      <c r="O22" s="256">
        <v>104.391</v>
      </c>
      <c r="P22" s="256">
        <v>104.306</v>
      </c>
      <c r="Q22" s="256">
        <v>104.306</v>
      </c>
      <c r="R22" s="256">
        <v>104.222</v>
      </c>
    </row>
    <row r="23" spans="1:18" ht="16.5">
      <c r="A23" s="254" t="s">
        <v>2124</v>
      </c>
      <c r="B23" s="255">
        <v>114.55</v>
      </c>
      <c r="C23" s="255">
        <v>114.5</v>
      </c>
      <c r="D23" s="255">
        <v>108.31</v>
      </c>
      <c r="E23" s="255">
        <v>108.57</v>
      </c>
      <c r="F23" s="255">
        <v>105.4</v>
      </c>
      <c r="G23" s="255">
        <v>108.06</v>
      </c>
      <c r="H23" s="255">
        <v>108.08</v>
      </c>
      <c r="I23" s="255">
        <v>112.43</v>
      </c>
      <c r="J23" s="255">
        <v>106.92</v>
      </c>
      <c r="K23" s="256">
        <v>104.2</v>
      </c>
      <c r="L23" s="257">
        <v>103.838</v>
      </c>
      <c r="M23" s="258">
        <v>104.858</v>
      </c>
      <c r="N23" s="256">
        <v>104.316</v>
      </c>
      <c r="O23" s="256">
        <v>104.404</v>
      </c>
      <c r="P23" s="256">
        <v>104.385</v>
      </c>
      <c r="Q23" s="256">
        <v>104.306</v>
      </c>
      <c r="R23" s="256">
        <v>104.261</v>
      </c>
    </row>
    <row r="24" spans="1:18" ht="18">
      <c r="A24" s="268" t="s">
        <v>2131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65"/>
      <c r="L24" s="266"/>
      <c r="M24" s="267"/>
      <c r="N24" s="265"/>
      <c r="O24" s="265"/>
      <c r="P24" s="265"/>
      <c r="Q24" s="265"/>
      <c r="R24" s="265"/>
    </row>
    <row r="25" spans="1:18" ht="16.5">
      <c r="A25" s="254" t="s">
        <v>2123</v>
      </c>
      <c r="B25" s="269">
        <v>116.1</v>
      </c>
      <c r="C25" s="269">
        <v>120.57</v>
      </c>
      <c r="D25" s="269">
        <v>113.37</v>
      </c>
      <c r="E25" s="269">
        <v>111.87</v>
      </c>
      <c r="F25" s="269">
        <v>109.6</v>
      </c>
      <c r="G25" s="269">
        <v>109.59</v>
      </c>
      <c r="H25" s="269">
        <v>109.85</v>
      </c>
      <c r="I25" s="269">
        <v>110.47</v>
      </c>
      <c r="J25" s="269">
        <v>105.55</v>
      </c>
      <c r="K25" s="270">
        <v>104.89</v>
      </c>
      <c r="L25" s="271">
        <v>104.813</v>
      </c>
      <c r="M25" s="272">
        <v>104.704</v>
      </c>
      <c r="N25" s="270">
        <v>104.08</v>
      </c>
      <c r="O25" s="270">
        <v>103.976</v>
      </c>
      <c r="P25" s="270">
        <v>103.872</v>
      </c>
      <c r="Q25" s="270">
        <v>103.872</v>
      </c>
      <c r="R25" s="270">
        <v>103.872</v>
      </c>
    </row>
    <row r="26" spans="1:18" ht="16.5">
      <c r="A26" s="254" t="s">
        <v>2124</v>
      </c>
      <c r="B26" s="269">
        <v>115.556</v>
      </c>
      <c r="C26" s="269">
        <v>120.27</v>
      </c>
      <c r="D26" s="269">
        <v>114.045</v>
      </c>
      <c r="E26" s="269">
        <v>112.167</v>
      </c>
      <c r="F26" s="269">
        <v>104.627</v>
      </c>
      <c r="G26" s="269">
        <v>110.26</v>
      </c>
      <c r="H26" s="269">
        <v>108.74</v>
      </c>
      <c r="I26" s="269">
        <v>111.771</v>
      </c>
      <c r="J26" s="269">
        <v>107.701</v>
      </c>
      <c r="K26" s="270">
        <v>105.273</v>
      </c>
      <c r="L26" s="271">
        <v>104.64</v>
      </c>
      <c r="M26" s="272">
        <v>105.115</v>
      </c>
      <c r="N26" s="270">
        <v>104.126</v>
      </c>
      <c r="O26" s="270">
        <v>103.985</v>
      </c>
      <c r="P26" s="270">
        <v>103.932</v>
      </c>
      <c r="Q26" s="270">
        <v>103.872</v>
      </c>
      <c r="R26" s="270">
        <v>103.872</v>
      </c>
    </row>
    <row r="27" spans="1:18" ht="18">
      <c r="A27" s="268" t="s">
        <v>2132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65"/>
      <c r="L27" s="266"/>
      <c r="M27" s="267"/>
      <c r="N27" s="265"/>
      <c r="O27" s="265"/>
      <c r="P27" s="265"/>
      <c r="Q27" s="265"/>
      <c r="R27" s="265"/>
    </row>
    <row r="28" spans="1:18" ht="16.5">
      <c r="A28" s="254" t="s">
        <v>2123</v>
      </c>
      <c r="B28" s="269">
        <v>115.848</v>
      </c>
      <c r="C28" s="269">
        <v>107.554</v>
      </c>
      <c r="D28" s="269">
        <v>105.374</v>
      </c>
      <c r="E28" s="269">
        <v>107.19</v>
      </c>
      <c r="F28" s="269">
        <v>106.124</v>
      </c>
      <c r="G28" s="269">
        <v>107.214</v>
      </c>
      <c r="H28" s="269">
        <v>110.739</v>
      </c>
      <c r="I28" s="269">
        <v>110.07</v>
      </c>
      <c r="J28" s="269">
        <v>104.573</v>
      </c>
      <c r="K28" s="270">
        <v>104.079</v>
      </c>
      <c r="L28" s="271">
        <v>103.168</v>
      </c>
      <c r="M28" s="272">
        <v>104.967</v>
      </c>
      <c r="N28" s="270">
        <v>104.876</v>
      </c>
      <c r="O28" s="270">
        <v>104.592</v>
      </c>
      <c r="P28" s="270">
        <v>104.515</v>
      </c>
      <c r="Q28" s="270">
        <v>104.515</v>
      </c>
      <c r="R28" s="270">
        <v>104.39</v>
      </c>
    </row>
    <row r="29" spans="1:18" ht="16.5">
      <c r="A29" s="259" t="s">
        <v>2124</v>
      </c>
      <c r="B29" s="273">
        <v>114.058</v>
      </c>
      <c r="C29" s="273">
        <v>111.895</v>
      </c>
      <c r="D29" s="273">
        <v>105.39</v>
      </c>
      <c r="E29" s="273">
        <v>106.852</v>
      </c>
      <c r="F29" s="273">
        <v>105.808</v>
      </c>
      <c r="G29" s="273">
        <v>106.962</v>
      </c>
      <c r="H29" s="273">
        <v>107.732</v>
      </c>
      <c r="I29" s="273">
        <v>112.759</v>
      </c>
      <c r="J29" s="273">
        <v>106.544</v>
      </c>
      <c r="K29" s="274">
        <v>103.686</v>
      </c>
      <c r="L29" s="275">
        <v>103.413</v>
      </c>
      <c r="M29" s="276">
        <v>104.722</v>
      </c>
      <c r="N29" s="274">
        <v>104.409</v>
      </c>
      <c r="O29" s="274">
        <v>104.609</v>
      </c>
      <c r="P29" s="274">
        <v>104.605</v>
      </c>
      <c r="Q29" s="274">
        <v>104.515</v>
      </c>
      <c r="R29" s="274">
        <v>104.447</v>
      </c>
    </row>
  </sheetData>
  <sheetProtection/>
  <mergeCells count="4">
    <mergeCell ref="A1:A2"/>
    <mergeCell ref="B2:K2"/>
    <mergeCell ref="M2:R2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3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40.625" style="0" customWidth="1"/>
    <col min="3" max="3" width="17.125" style="0" customWidth="1"/>
    <col min="4" max="4" width="14.375" style="0" customWidth="1"/>
    <col min="5" max="5" width="13.00390625" style="0" customWidth="1"/>
    <col min="6" max="6" width="16.375" style="0" customWidth="1"/>
    <col min="7" max="7" width="14.375" style="0" customWidth="1"/>
    <col min="9" max="9" width="65.125" style="0" customWidth="1"/>
  </cols>
  <sheetData>
    <row r="1" spans="1:5" ht="12.75">
      <c r="A1" s="391" t="s">
        <v>1959</v>
      </c>
      <c r="B1" s="391"/>
      <c r="C1" s="391"/>
      <c r="D1" s="391"/>
      <c r="E1" t="s">
        <v>1960</v>
      </c>
    </row>
    <row r="2" spans="1:9" ht="12.75">
      <c r="A2" s="12" t="s">
        <v>233</v>
      </c>
      <c r="B2" s="12" t="s">
        <v>234</v>
      </c>
      <c r="C2" s="12" t="s">
        <v>235</v>
      </c>
      <c r="D2" s="12" t="s">
        <v>236</v>
      </c>
      <c r="E2" s="13" t="s">
        <v>236</v>
      </c>
      <c r="F2" s="13" t="s">
        <v>237</v>
      </c>
      <c r="G2" s="13" t="s">
        <v>234</v>
      </c>
      <c r="H2" s="13" t="s">
        <v>235</v>
      </c>
      <c r="I2" s="13" t="s">
        <v>233</v>
      </c>
    </row>
    <row r="3" spans="1:9" ht="12.75">
      <c r="A3" s="12" t="s">
        <v>238</v>
      </c>
      <c r="B3" s="12" t="s">
        <v>239</v>
      </c>
      <c r="C3" s="12" t="e">
        <v>#N/A</v>
      </c>
      <c r="D3" s="12" t="e">
        <v>#N/A</v>
      </c>
      <c r="E3" s="13" t="e">
        <v>#N/A</v>
      </c>
      <c r="F3" s="13" t="e">
        <v>#N/A</v>
      </c>
      <c r="G3" s="13" t="e">
        <v>#N/A</v>
      </c>
      <c r="H3" s="13" t="e">
        <v>#N/A</v>
      </c>
      <c r="I3" s="13" t="e">
        <v>#N/A</v>
      </c>
    </row>
    <row r="4" spans="1:9" ht="12.75">
      <c r="A4" s="12" t="s">
        <v>240</v>
      </c>
      <c r="B4" s="12" t="s">
        <v>241</v>
      </c>
      <c r="C4" s="12" t="e">
        <v>#N/A</v>
      </c>
      <c r="D4" s="12" t="e">
        <v>#N/A</v>
      </c>
      <c r="E4" s="13" t="e">
        <v>#N/A</v>
      </c>
      <c r="F4" s="13" t="e">
        <v>#N/A</v>
      </c>
      <c r="G4" s="13" t="e">
        <v>#N/A</v>
      </c>
      <c r="H4" s="13" t="e">
        <v>#N/A</v>
      </c>
      <c r="I4" s="13" t="e">
        <v>#N/A</v>
      </c>
    </row>
    <row r="5" spans="1:9" ht="12.75">
      <c r="A5" s="12" t="s">
        <v>242</v>
      </c>
      <c r="B5" s="12" t="s">
        <v>243</v>
      </c>
      <c r="C5" s="12" t="e">
        <v>#N/A</v>
      </c>
      <c r="D5" s="12" t="e">
        <v>#N/A</v>
      </c>
      <c r="E5" s="13" t="e">
        <v>#N/A</v>
      </c>
      <c r="F5" s="13" t="e">
        <v>#N/A</v>
      </c>
      <c r="G5" s="13" t="e">
        <v>#N/A</v>
      </c>
      <c r="H5" s="13" t="e">
        <v>#N/A</v>
      </c>
      <c r="I5" s="13" t="e">
        <v>#N/A</v>
      </c>
    </row>
    <row r="6" spans="1:9" ht="12.75">
      <c r="A6" s="12" t="s">
        <v>244</v>
      </c>
      <c r="B6" s="12" t="s">
        <v>245</v>
      </c>
      <c r="C6" s="12" t="e">
        <v>#N/A</v>
      </c>
      <c r="D6" s="12" t="e">
        <v>#N/A</v>
      </c>
      <c r="E6" s="13" t="e">
        <v>#N/A</v>
      </c>
      <c r="F6" s="13" t="e">
        <v>#N/A</v>
      </c>
      <c r="G6" s="13" t="e">
        <v>#N/A</v>
      </c>
      <c r="H6" s="13" t="e">
        <v>#N/A</v>
      </c>
      <c r="I6" s="13" t="e">
        <v>#N/A</v>
      </c>
    </row>
    <row r="7" spans="1:9" ht="12.75">
      <c r="A7" s="12" t="s">
        <v>246</v>
      </c>
      <c r="B7" s="12" t="s">
        <v>247</v>
      </c>
      <c r="C7" s="12" t="e">
        <v>#N/A</v>
      </c>
      <c r="D7" s="12" t="e">
        <v>#N/A</v>
      </c>
      <c r="E7" s="13" t="e">
        <v>#N/A</v>
      </c>
      <c r="F7" s="13" t="e">
        <v>#N/A</v>
      </c>
      <c r="G7" s="13" t="e">
        <v>#N/A</v>
      </c>
      <c r="H7" s="13" t="e">
        <v>#N/A</v>
      </c>
      <c r="I7" s="13" t="e">
        <v>#N/A</v>
      </c>
    </row>
    <row r="8" spans="1:9" ht="12.75">
      <c r="A8" s="12" t="s">
        <v>248</v>
      </c>
      <c r="B8" s="12" t="s">
        <v>249</v>
      </c>
      <c r="C8" s="12" t="s">
        <v>250</v>
      </c>
      <c r="D8" s="12" t="s">
        <v>251</v>
      </c>
      <c r="E8" s="13" t="s">
        <v>251</v>
      </c>
      <c r="F8" s="13" t="s">
        <v>252</v>
      </c>
      <c r="G8" s="13" t="s">
        <v>249</v>
      </c>
      <c r="H8" s="13" t="s">
        <v>253</v>
      </c>
      <c r="I8" s="13" t="s">
        <v>254</v>
      </c>
    </row>
    <row r="9" spans="1:9" ht="12.75">
      <c r="A9" s="12" t="s">
        <v>255</v>
      </c>
      <c r="B9" s="12" t="s">
        <v>256</v>
      </c>
      <c r="C9" s="12" t="s">
        <v>257</v>
      </c>
      <c r="D9" s="12" t="s">
        <v>251</v>
      </c>
      <c r="E9" s="13" t="s">
        <v>251</v>
      </c>
      <c r="F9" s="13" t="s">
        <v>252</v>
      </c>
      <c r="G9" s="13" t="s">
        <v>256</v>
      </c>
      <c r="H9" s="13" t="s">
        <v>258</v>
      </c>
      <c r="I9" s="13" t="s">
        <v>259</v>
      </c>
    </row>
    <row r="10" spans="1:9" ht="12.75">
      <c r="A10" s="12" t="s">
        <v>260</v>
      </c>
      <c r="B10" s="12" t="s">
        <v>261</v>
      </c>
      <c r="C10" s="12" t="s">
        <v>262</v>
      </c>
      <c r="D10" s="12" t="s">
        <v>251</v>
      </c>
      <c r="E10" s="13" t="s">
        <v>251</v>
      </c>
      <c r="F10" s="13" t="s">
        <v>252</v>
      </c>
      <c r="G10" s="13" t="s">
        <v>263</v>
      </c>
      <c r="H10" s="13" t="s">
        <v>264</v>
      </c>
      <c r="I10" s="13" t="s">
        <v>265</v>
      </c>
    </row>
    <row r="11" spans="1:9" ht="12.75">
      <c r="A11" s="12" t="s">
        <v>266</v>
      </c>
      <c r="B11" s="12" t="s">
        <v>267</v>
      </c>
      <c r="C11" s="12" t="s">
        <v>268</v>
      </c>
      <c r="D11" s="12" t="s">
        <v>251</v>
      </c>
      <c r="E11" s="13" t="s">
        <v>251</v>
      </c>
      <c r="F11" s="13" t="s">
        <v>252</v>
      </c>
      <c r="G11" s="13" t="s">
        <v>269</v>
      </c>
      <c r="H11" s="13" t="s">
        <v>270</v>
      </c>
      <c r="I11" s="13" t="s">
        <v>271</v>
      </c>
    </row>
    <row r="12" spans="1:9" ht="12.75">
      <c r="A12" s="12" t="s">
        <v>272</v>
      </c>
      <c r="B12" s="12" t="s">
        <v>273</v>
      </c>
      <c r="C12" s="12" t="s">
        <v>274</v>
      </c>
      <c r="D12" s="12" t="s">
        <v>251</v>
      </c>
      <c r="E12" s="13" t="s">
        <v>251</v>
      </c>
      <c r="F12" s="13" t="s">
        <v>252</v>
      </c>
      <c r="G12" s="13" t="s">
        <v>261</v>
      </c>
      <c r="H12" s="13" t="s">
        <v>275</v>
      </c>
      <c r="I12" s="13" t="s">
        <v>272</v>
      </c>
    </row>
    <row r="13" spans="1:9" ht="12.75">
      <c r="A13" s="12" t="s">
        <v>276</v>
      </c>
      <c r="B13" s="12" t="s">
        <v>277</v>
      </c>
      <c r="C13" s="12" t="s">
        <v>278</v>
      </c>
      <c r="D13" s="12" t="s">
        <v>251</v>
      </c>
      <c r="E13" s="13" t="s">
        <v>251</v>
      </c>
      <c r="F13" s="13" t="s">
        <v>252</v>
      </c>
      <c r="G13" s="13" t="s">
        <v>267</v>
      </c>
      <c r="H13" s="13" t="s">
        <v>279</v>
      </c>
      <c r="I13" s="13" t="s">
        <v>280</v>
      </c>
    </row>
    <row r="14" spans="1:9" ht="12.75">
      <c r="A14" s="12" t="s">
        <v>281</v>
      </c>
      <c r="B14" s="12" t="s">
        <v>282</v>
      </c>
      <c r="C14" s="12" t="s">
        <v>283</v>
      </c>
      <c r="D14" s="12" t="s">
        <v>251</v>
      </c>
      <c r="E14" s="13" t="s">
        <v>251</v>
      </c>
      <c r="F14" s="13" t="s">
        <v>252</v>
      </c>
      <c r="G14" s="13" t="s">
        <v>273</v>
      </c>
      <c r="H14" s="13" t="s">
        <v>284</v>
      </c>
      <c r="I14" s="13" t="s">
        <v>285</v>
      </c>
    </row>
    <row r="15" spans="1:9" ht="12.75">
      <c r="A15" s="12" t="s">
        <v>286</v>
      </c>
      <c r="B15" s="12" t="s">
        <v>287</v>
      </c>
      <c r="C15" s="12" t="s">
        <v>288</v>
      </c>
      <c r="D15" s="12" t="s">
        <v>251</v>
      </c>
      <c r="E15" s="13" t="s">
        <v>251</v>
      </c>
      <c r="F15" s="13" t="s">
        <v>252</v>
      </c>
      <c r="G15" s="13" t="s">
        <v>277</v>
      </c>
      <c r="H15" s="13" t="s">
        <v>289</v>
      </c>
      <c r="I15" s="13" t="s">
        <v>290</v>
      </c>
    </row>
    <row r="16" spans="1:9" ht="12.75">
      <c r="A16" s="12" t="s">
        <v>291</v>
      </c>
      <c r="B16" s="12" t="s">
        <v>292</v>
      </c>
      <c r="C16" s="12" t="s">
        <v>293</v>
      </c>
      <c r="D16" s="12" t="s">
        <v>251</v>
      </c>
      <c r="E16" s="13" t="s">
        <v>251</v>
      </c>
      <c r="F16" s="13" t="s">
        <v>252</v>
      </c>
      <c r="G16" s="13" t="s">
        <v>292</v>
      </c>
      <c r="H16" s="13" t="s">
        <v>294</v>
      </c>
      <c r="I16" s="13" t="s">
        <v>295</v>
      </c>
    </row>
    <row r="17" spans="1:9" ht="12.75">
      <c r="A17" s="12" t="s">
        <v>296</v>
      </c>
      <c r="B17" s="12" t="s">
        <v>297</v>
      </c>
      <c r="C17" s="12" t="s">
        <v>298</v>
      </c>
      <c r="D17" s="12" t="s">
        <v>251</v>
      </c>
      <c r="E17" s="13" t="s">
        <v>251</v>
      </c>
      <c r="F17" s="13" t="s">
        <v>252</v>
      </c>
      <c r="G17" s="13" t="s">
        <v>299</v>
      </c>
      <c r="H17" s="13" t="s">
        <v>300</v>
      </c>
      <c r="I17" s="13" t="s">
        <v>301</v>
      </c>
    </row>
    <row r="18" spans="1:9" ht="12.75">
      <c r="A18" s="12" t="s">
        <v>302</v>
      </c>
      <c r="B18" s="12" t="s">
        <v>303</v>
      </c>
      <c r="C18" s="12" t="s">
        <v>304</v>
      </c>
      <c r="D18" s="12" t="s">
        <v>251</v>
      </c>
      <c r="E18" s="13" t="s">
        <v>251</v>
      </c>
      <c r="F18" s="13" t="s">
        <v>252</v>
      </c>
      <c r="G18" s="13" t="s">
        <v>305</v>
      </c>
      <c r="H18" s="13" t="s">
        <v>306</v>
      </c>
      <c r="I18" s="13" t="s">
        <v>302</v>
      </c>
    </row>
    <row r="19" spans="1:9" ht="12.75">
      <c r="A19" s="12" t="s">
        <v>307</v>
      </c>
      <c r="B19" s="12" t="s">
        <v>308</v>
      </c>
      <c r="C19" s="12" t="s">
        <v>309</v>
      </c>
      <c r="D19" s="12" t="s">
        <v>251</v>
      </c>
      <c r="E19" s="13" t="e">
        <v>#N/A</v>
      </c>
      <c r="F19" s="13" t="e">
        <v>#N/A</v>
      </c>
      <c r="G19" s="13">
        <v>0</v>
      </c>
      <c r="H19" s="13" t="e">
        <v>#N/A</v>
      </c>
      <c r="I19" s="13">
        <v>0</v>
      </c>
    </row>
    <row r="20" spans="1:9" ht="12.75">
      <c r="A20" s="12" t="s">
        <v>310</v>
      </c>
      <c r="B20" s="12" t="s">
        <v>311</v>
      </c>
      <c r="C20" s="12" t="s">
        <v>312</v>
      </c>
      <c r="D20" s="12" t="s">
        <v>251</v>
      </c>
      <c r="E20" s="13" t="s">
        <v>251</v>
      </c>
      <c r="F20" s="13" t="s">
        <v>252</v>
      </c>
      <c r="G20" s="13" t="s">
        <v>313</v>
      </c>
      <c r="H20" s="13" t="s">
        <v>314</v>
      </c>
      <c r="I20" s="13" t="s">
        <v>310</v>
      </c>
    </row>
    <row r="21" spans="1:9" ht="12.75">
      <c r="A21" s="12" t="s">
        <v>315</v>
      </c>
      <c r="B21" s="12" t="s">
        <v>316</v>
      </c>
      <c r="C21" s="12" t="s">
        <v>317</v>
      </c>
      <c r="D21" s="12" t="s">
        <v>251</v>
      </c>
      <c r="E21" s="13" t="s">
        <v>318</v>
      </c>
      <c r="F21" s="13" t="s">
        <v>319</v>
      </c>
      <c r="G21" s="13" t="s">
        <v>320</v>
      </c>
      <c r="H21" s="13" t="s">
        <v>321</v>
      </c>
      <c r="I21" s="13" t="s">
        <v>322</v>
      </c>
    </row>
    <row r="22" spans="1:9" ht="12.75">
      <c r="A22" s="12" t="s">
        <v>323</v>
      </c>
      <c r="B22" s="12" t="s">
        <v>324</v>
      </c>
      <c r="C22" s="12" t="s">
        <v>325</v>
      </c>
      <c r="D22" s="12" t="s">
        <v>251</v>
      </c>
      <c r="E22" s="13" t="s">
        <v>318</v>
      </c>
      <c r="F22" s="13" t="s">
        <v>319</v>
      </c>
      <c r="G22" s="13" t="s">
        <v>326</v>
      </c>
      <c r="H22" s="13" t="s">
        <v>327</v>
      </c>
      <c r="I22" s="13" t="s">
        <v>323</v>
      </c>
    </row>
    <row r="23" spans="1:9" ht="12.75">
      <c r="A23" s="12" t="s">
        <v>328</v>
      </c>
      <c r="B23" s="12" t="s">
        <v>329</v>
      </c>
      <c r="C23" s="12" t="s">
        <v>330</v>
      </c>
      <c r="D23" s="12" t="s">
        <v>251</v>
      </c>
      <c r="E23" s="13" t="s">
        <v>318</v>
      </c>
      <c r="F23" s="13" t="s">
        <v>319</v>
      </c>
      <c r="G23" s="13" t="s">
        <v>331</v>
      </c>
      <c r="H23" s="13" t="s">
        <v>332</v>
      </c>
      <c r="I23" s="13" t="s">
        <v>328</v>
      </c>
    </row>
    <row r="24" spans="1:9" ht="12.75">
      <c r="A24" s="12" t="s">
        <v>333</v>
      </c>
      <c r="B24" s="12" t="s">
        <v>334</v>
      </c>
      <c r="C24" s="12" t="e">
        <v>#N/A</v>
      </c>
      <c r="D24" s="12" t="e">
        <v>#N/A</v>
      </c>
      <c r="E24" s="13" t="e">
        <v>#N/A</v>
      </c>
      <c r="F24" s="13" t="e">
        <v>#N/A</v>
      </c>
      <c r="G24" s="13" t="e">
        <v>#N/A</v>
      </c>
      <c r="H24" s="13" t="e">
        <v>#N/A</v>
      </c>
      <c r="I24" s="13" t="e">
        <v>#N/A</v>
      </c>
    </row>
    <row r="25" spans="1:9" ht="12.75">
      <c r="A25" s="12" t="s">
        <v>335</v>
      </c>
      <c r="B25" s="12" t="s">
        <v>320</v>
      </c>
      <c r="C25" s="12" t="s">
        <v>336</v>
      </c>
      <c r="D25" s="12" t="s">
        <v>318</v>
      </c>
      <c r="E25" s="13" t="s">
        <v>337</v>
      </c>
      <c r="F25" s="13" t="s">
        <v>338</v>
      </c>
      <c r="G25" s="13" t="s">
        <v>339</v>
      </c>
      <c r="H25" s="13" t="s">
        <v>340</v>
      </c>
      <c r="I25" s="13" t="s">
        <v>341</v>
      </c>
    </row>
    <row r="26" spans="1:9" ht="12.75">
      <c r="A26" s="12" t="s">
        <v>342</v>
      </c>
      <c r="B26" s="12" t="s">
        <v>343</v>
      </c>
      <c r="C26" s="12" t="s">
        <v>344</v>
      </c>
      <c r="D26" s="12" t="s">
        <v>318</v>
      </c>
      <c r="E26" s="13" t="s">
        <v>337</v>
      </c>
      <c r="F26" s="13" t="s">
        <v>338</v>
      </c>
      <c r="G26" s="13" t="s">
        <v>345</v>
      </c>
      <c r="H26" s="13" t="s">
        <v>346</v>
      </c>
      <c r="I26" s="13" t="s">
        <v>347</v>
      </c>
    </row>
    <row r="27" spans="1:9" ht="12.75">
      <c r="A27" s="12" t="s">
        <v>348</v>
      </c>
      <c r="B27" s="12" t="s">
        <v>349</v>
      </c>
      <c r="C27" s="12" t="s">
        <v>350</v>
      </c>
      <c r="D27" s="12" t="s">
        <v>318</v>
      </c>
      <c r="E27" s="13" t="s">
        <v>337</v>
      </c>
      <c r="F27" s="13" t="s">
        <v>338</v>
      </c>
      <c r="G27" s="13" t="s">
        <v>351</v>
      </c>
      <c r="H27" s="13" t="s">
        <v>352</v>
      </c>
      <c r="I27" s="13" t="s">
        <v>353</v>
      </c>
    </row>
    <row r="28" spans="1:9" ht="12.75">
      <c r="A28" s="12" t="s">
        <v>354</v>
      </c>
      <c r="B28" s="12" t="s">
        <v>355</v>
      </c>
      <c r="C28" s="12" t="s">
        <v>356</v>
      </c>
      <c r="D28" s="12" t="s">
        <v>318</v>
      </c>
      <c r="E28" s="13" t="s">
        <v>337</v>
      </c>
      <c r="F28" s="13" t="s">
        <v>338</v>
      </c>
      <c r="G28" s="13" t="s">
        <v>357</v>
      </c>
      <c r="H28" s="13" t="s">
        <v>358</v>
      </c>
      <c r="I28" s="13" t="s">
        <v>359</v>
      </c>
    </row>
    <row r="29" spans="1:9" ht="12.75">
      <c r="A29" s="12" t="s">
        <v>360</v>
      </c>
      <c r="B29" s="12" t="s">
        <v>361</v>
      </c>
      <c r="C29" s="12" t="s">
        <v>362</v>
      </c>
      <c r="D29" s="12" t="s">
        <v>318</v>
      </c>
      <c r="E29" s="13" t="s">
        <v>337</v>
      </c>
      <c r="F29" s="13" t="s">
        <v>338</v>
      </c>
      <c r="G29" s="13" t="s">
        <v>363</v>
      </c>
      <c r="H29" s="13" t="s">
        <v>364</v>
      </c>
      <c r="I29" s="13" t="s">
        <v>354</v>
      </c>
    </row>
    <row r="30" spans="1:9" ht="12.75">
      <c r="A30" s="12" t="s">
        <v>365</v>
      </c>
      <c r="B30" s="12" t="s">
        <v>366</v>
      </c>
      <c r="C30" s="12" t="s">
        <v>367</v>
      </c>
      <c r="D30" s="12" t="s">
        <v>318</v>
      </c>
      <c r="E30" s="13" t="s">
        <v>337</v>
      </c>
      <c r="F30" s="13" t="s">
        <v>338</v>
      </c>
      <c r="G30" s="13" t="s">
        <v>368</v>
      </c>
      <c r="H30" s="13" t="s">
        <v>369</v>
      </c>
      <c r="I30" s="13" t="s">
        <v>365</v>
      </c>
    </row>
    <row r="31" spans="1:9" ht="12.75">
      <c r="A31" s="12" t="s">
        <v>370</v>
      </c>
      <c r="B31" s="12" t="s">
        <v>371</v>
      </c>
      <c r="C31" s="12" t="s">
        <v>372</v>
      </c>
      <c r="D31" s="12" t="s">
        <v>318</v>
      </c>
      <c r="E31" s="13" t="s">
        <v>337</v>
      </c>
      <c r="F31" s="13" t="s">
        <v>373</v>
      </c>
      <c r="G31" s="13" t="s">
        <v>374</v>
      </c>
      <c r="H31" s="13" t="s">
        <v>375</v>
      </c>
      <c r="I31" s="13" t="s">
        <v>370</v>
      </c>
    </row>
    <row r="32" spans="1:9" ht="12.75">
      <c r="A32" s="12" t="s">
        <v>376</v>
      </c>
      <c r="B32" s="12" t="s">
        <v>377</v>
      </c>
      <c r="C32" s="12" t="s">
        <v>378</v>
      </c>
      <c r="D32" s="12" t="s">
        <v>318</v>
      </c>
      <c r="E32" s="13" t="s">
        <v>337</v>
      </c>
      <c r="F32" s="13" t="s">
        <v>373</v>
      </c>
      <c r="G32" s="13" t="s">
        <v>379</v>
      </c>
      <c r="H32" s="13" t="s">
        <v>380</v>
      </c>
      <c r="I32" s="13" t="s">
        <v>376</v>
      </c>
    </row>
    <row r="33" spans="1:9" ht="12.75">
      <c r="A33" s="12" t="s">
        <v>381</v>
      </c>
      <c r="B33" s="12" t="s">
        <v>382</v>
      </c>
      <c r="C33" s="12" t="s">
        <v>383</v>
      </c>
      <c r="D33" s="12" t="s">
        <v>318</v>
      </c>
      <c r="E33" s="13" t="s">
        <v>337</v>
      </c>
      <c r="F33" s="13" t="s">
        <v>373</v>
      </c>
      <c r="G33" s="13" t="s">
        <v>384</v>
      </c>
      <c r="H33" s="13" t="s">
        <v>385</v>
      </c>
      <c r="I33" s="13" t="s">
        <v>386</v>
      </c>
    </row>
    <row r="34" spans="1:9" ht="12.75">
      <c r="A34" s="12" t="s">
        <v>387</v>
      </c>
      <c r="B34" s="12" t="s">
        <v>388</v>
      </c>
      <c r="C34" s="12" t="s">
        <v>389</v>
      </c>
      <c r="D34" s="12" t="s">
        <v>318</v>
      </c>
      <c r="E34" s="13" t="s">
        <v>337</v>
      </c>
      <c r="F34" s="13" t="s">
        <v>373</v>
      </c>
      <c r="G34" s="13" t="s">
        <v>390</v>
      </c>
      <c r="H34" s="13" t="s">
        <v>391</v>
      </c>
      <c r="I34" s="13" t="s">
        <v>387</v>
      </c>
    </row>
    <row r="35" spans="1:9" ht="12.75">
      <c r="A35" s="12" t="s">
        <v>392</v>
      </c>
      <c r="B35" s="12" t="s">
        <v>393</v>
      </c>
      <c r="C35" s="12" t="s">
        <v>394</v>
      </c>
      <c r="D35" s="12" t="s">
        <v>318</v>
      </c>
      <c r="E35" s="13" t="s">
        <v>337</v>
      </c>
      <c r="F35" s="13" t="s">
        <v>373</v>
      </c>
      <c r="G35" s="13" t="s">
        <v>395</v>
      </c>
      <c r="H35" s="13" t="s">
        <v>396</v>
      </c>
      <c r="I35" s="13" t="s">
        <v>397</v>
      </c>
    </row>
    <row r="36" spans="1:9" ht="12.75">
      <c r="A36" s="12" t="s">
        <v>398</v>
      </c>
      <c r="B36" s="12" t="s">
        <v>399</v>
      </c>
      <c r="C36" s="12" t="s">
        <v>400</v>
      </c>
      <c r="D36" s="12" t="s">
        <v>318</v>
      </c>
      <c r="E36" s="13" t="s">
        <v>337</v>
      </c>
      <c r="F36" s="13" t="s">
        <v>373</v>
      </c>
      <c r="G36" s="13" t="s">
        <v>401</v>
      </c>
      <c r="H36" s="13" t="s">
        <v>402</v>
      </c>
      <c r="I36" s="13" t="s">
        <v>403</v>
      </c>
    </row>
    <row r="37" spans="1:9" ht="12.75">
      <c r="A37" s="12" t="s">
        <v>404</v>
      </c>
      <c r="B37" s="12" t="s">
        <v>405</v>
      </c>
      <c r="C37" s="12" t="s">
        <v>406</v>
      </c>
      <c r="D37" s="12" t="s">
        <v>318</v>
      </c>
      <c r="E37" s="13" t="e">
        <v>#N/A</v>
      </c>
      <c r="F37" s="13" t="e">
        <v>#N/A</v>
      </c>
      <c r="G37" s="13">
        <v>0</v>
      </c>
      <c r="H37" s="13" t="e">
        <v>#N/A</v>
      </c>
      <c r="I37" s="13">
        <v>0</v>
      </c>
    </row>
    <row r="38" spans="1:9" ht="12.75">
      <c r="A38" s="12" t="s">
        <v>407</v>
      </c>
      <c r="B38" s="12" t="s">
        <v>408</v>
      </c>
      <c r="C38" s="12" t="s">
        <v>409</v>
      </c>
      <c r="D38" s="12" t="s">
        <v>318</v>
      </c>
      <c r="E38" s="13" t="s">
        <v>337</v>
      </c>
      <c r="F38" s="13" t="s">
        <v>338</v>
      </c>
      <c r="G38" s="13" t="s">
        <v>410</v>
      </c>
      <c r="H38" s="13" t="s">
        <v>411</v>
      </c>
      <c r="I38" s="13" t="s">
        <v>412</v>
      </c>
    </row>
    <row r="39" spans="1:9" ht="12.75">
      <c r="A39" s="12" t="s">
        <v>413</v>
      </c>
      <c r="B39" s="12" t="s">
        <v>414</v>
      </c>
      <c r="C39" s="12" t="s">
        <v>415</v>
      </c>
      <c r="D39" s="12" t="s">
        <v>318</v>
      </c>
      <c r="E39" s="13" t="e">
        <v>#N/A</v>
      </c>
      <c r="F39" s="13" t="e">
        <v>#N/A</v>
      </c>
      <c r="G39" s="13">
        <v>0</v>
      </c>
      <c r="H39" s="13" t="e">
        <v>#N/A</v>
      </c>
      <c r="I39" s="13">
        <v>0</v>
      </c>
    </row>
    <row r="40" spans="1:9" ht="12.75">
      <c r="A40" s="12" t="s">
        <v>416</v>
      </c>
      <c r="B40" s="12" t="s">
        <v>417</v>
      </c>
      <c r="C40" s="12" t="e">
        <v>#N/A</v>
      </c>
      <c r="D40" s="12" t="e">
        <v>#N/A</v>
      </c>
      <c r="E40" s="13" t="e">
        <v>#N/A</v>
      </c>
      <c r="F40" s="13" t="e">
        <v>#N/A</v>
      </c>
      <c r="G40" s="13" t="e">
        <v>#N/A</v>
      </c>
      <c r="H40" s="13" t="e">
        <v>#N/A</v>
      </c>
      <c r="I40" s="13" t="e">
        <v>#N/A</v>
      </c>
    </row>
    <row r="41" spans="1:9" ht="12.75">
      <c r="A41" s="12" t="s">
        <v>418</v>
      </c>
      <c r="B41" s="12" t="s">
        <v>339</v>
      </c>
      <c r="C41" s="12" t="s">
        <v>419</v>
      </c>
      <c r="D41" s="12" t="s">
        <v>337</v>
      </c>
      <c r="E41" s="13" t="s">
        <v>420</v>
      </c>
      <c r="F41" s="13" t="s">
        <v>421</v>
      </c>
      <c r="G41" s="13" t="s">
        <v>422</v>
      </c>
      <c r="H41" s="13" t="s">
        <v>423</v>
      </c>
      <c r="I41" s="13" t="s">
        <v>424</v>
      </c>
    </row>
    <row r="42" spans="1:9" ht="12.75">
      <c r="A42" s="12" t="s">
        <v>425</v>
      </c>
      <c r="B42" s="12" t="s">
        <v>345</v>
      </c>
      <c r="C42" s="12" t="s">
        <v>426</v>
      </c>
      <c r="D42" s="12" t="s">
        <v>337</v>
      </c>
      <c r="E42" s="13" t="s">
        <v>420</v>
      </c>
      <c r="F42" s="13" t="s">
        <v>421</v>
      </c>
      <c r="G42" s="13" t="s">
        <v>427</v>
      </c>
      <c r="H42" s="13" t="s">
        <v>428</v>
      </c>
      <c r="I42" s="13" t="s">
        <v>429</v>
      </c>
    </row>
    <row r="43" spans="1:9" ht="12.75">
      <c r="A43" s="12" t="s">
        <v>430</v>
      </c>
      <c r="B43" s="12" t="s">
        <v>351</v>
      </c>
      <c r="C43" s="12" t="s">
        <v>431</v>
      </c>
      <c r="D43" s="12" t="s">
        <v>337</v>
      </c>
      <c r="E43" s="13" t="s">
        <v>420</v>
      </c>
      <c r="F43" s="13" t="s">
        <v>421</v>
      </c>
      <c r="G43" s="13" t="s">
        <v>432</v>
      </c>
      <c r="H43" s="13" t="s">
        <v>433</v>
      </c>
      <c r="I43" s="13" t="s">
        <v>434</v>
      </c>
    </row>
    <row r="44" spans="1:9" ht="12.75">
      <c r="A44" s="12" t="s">
        <v>435</v>
      </c>
      <c r="B44" s="12" t="s">
        <v>436</v>
      </c>
      <c r="C44" s="12" t="s">
        <v>437</v>
      </c>
      <c r="D44" s="12" t="s">
        <v>337</v>
      </c>
      <c r="E44" s="13" t="s">
        <v>420</v>
      </c>
      <c r="F44" s="13" t="s">
        <v>421</v>
      </c>
      <c r="G44" s="13" t="s">
        <v>438</v>
      </c>
      <c r="H44" s="13" t="s">
        <v>439</v>
      </c>
      <c r="I44" s="13" t="s">
        <v>440</v>
      </c>
    </row>
    <row r="45" spans="1:9" ht="12.75">
      <c r="A45" s="12" t="s">
        <v>441</v>
      </c>
      <c r="B45" s="12" t="s">
        <v>442</v>
      </c>
      <c r="C45" s="12" t="s">
        <v>443</v>
      </c>
      <c r="D45" s="12" t="s">
        <v>337</v>
      </c>
      <c r="E45" s="13" t="s">
        <v>420</v>
      </c>
      <c r="F45" s="13" t="s">
        <v>421</v>
      </c>
      <c r="G45" s="13" t="s">
        <v>444</v>
      </c>
      <c r="H45" s="13" t="s">
        <v>445</v>
      </c>
      <c r="I45" s="13" t="s">
        <v>441</v>
      </c>
    </row>
    <row r="46" spans="1:9" ht="12.75">
      <c r="A46" s="12" t="s">
        <v>446</v>
      </c>
      <c r="B46" s="12" t="s">
        <v>447</v>
      </c>
      <c r="C46" s="12" t="s">
        <v>448</v>
      </c>
      <c r="D46" s="12" t="s">
        <v>337</v>
      </c>
      <c r="E46" s="13" t="s">
        <v>420</v>
      </c>
      <c r="F46" s="13" t="s">
        <v>421</v>
      </c>
      <c r="G46" s="13" t="s">
        <v>449</v>
      </c>
      <c r="H46" s="13" t="s">
        <v>450</v>
      </c>
      <c r="I46" s="13" t="s">
        <v>451</v>
      </c>
    </row>
    <row r="47" spans="1:9" ht="12.75">
      <c r="A47" s="12" t="s">
        <v>452</v>
      </c>
      <c r="B47" s="12" t="s">
        <v>453</v>
      </c>
      <c r="C47" s="12" t="s">
        <v>454</v>
      </c>
      <c r="D47" s="12" t="s">
        <v>337</v>
      </c>
      <c r="E47" s="13" t="s">
        <v>420</v>
      </c>
      <c r="F47" s="13" t="s">
        <v>421</v>
      </c>
      <c r="G47" s="13" t="s">
        <v>455</v>
      </c>
      <c r="H47" s="13" t="s">
        <v>456</v>
      </c>
      <c r="I47" s="13" t="s">
        <v>452</v>
      </c>
    </row>
    <row r="48" spans="1:9" ht="12.75">
      <c r="A48" s="12" t="s">
        <v>457</v>
      </c>
      <c r="B48" s="12" t="s">
        <v>458</v>
      </c>
      <c r="C48" s="12" t="s">
        <v>459</v>
      </c>
      <c r="D48" s="12" t="s">
        <v>337</v>
      </c>
      <c r="E48" s="13" t="e">
        <v>#N/A</v>
      </c>
      <c r="F48" s="13" t="e">
        <v>#N/A</v>
      </c>
      <c r="G48" s="13">
        <v>0</v>
      </c>
      <c r="H48" s="13" t="e">
        <v>#N/A</v>
      </c>
      <c r="I48" s="13">
        <v>0</v>
      </c>
    </row>
    <row r="49" spans="1:9" ht="12.75">
      <c r="A49" s="12" t="s">
        <v>460</v>
      </c>
      <c r="B49" s="12" t="s">
        <v>461</v>
      </c>
      <c r="C49" s="12" t="s">
        <v>462</v>
      </c>
      <c r="D49" s="12" t="s">
        <v>337</v>
      </c>
      <c r="E49" s="13" t="s">
        <v>420</v>
      </c>
      <c r="F49" s="13" t="s">
        <v>421</v>
      </c>
      <c r="G49" s="13" t="s">
        <v>463</v>
      </c>
      <c r="H49" s="13" t="s">
        <v>464</v>
      </c>
      <c r="I49" s="13" t="s">
        <v>460</v>
      </c>
    </row>
    <row r="50" spans="1:9" ht="12.75">
      <c r="A50" s="12" t="s">
        <v>465</v>
      </c>
      <c r="B50" s="12" t="s">
        <v>466</v>
      </c>
      <c r="C50" s="12" t="s">
        <v>467</v>
      </c>
      <c r="D50" s="12" t="s">
        <v>337</v>
      </c>
      <c r="E50" s="13" t="s">
        <v>420</v>
      </c>
      <c r="F50" s="13" t="s">
        <v>421</v>
      </c>
      <c r="G50" s="13" t="s">
        <v>468</v>
      </c>
      <c r="H50" s="13" t="s">
        <v>469</v>
      </c>
      <c r="I50" s="13" t="s">
        <v>465</v>
      </c>
    </row>
    <row r="51" spans="1:9" ht="12.75">
      <c r="A51" s="12" t="s">
        <v>470</v>
      </c>
      <c r="B51" s="12" t="s">
        <v>357</v>
      </c>
      <c r="C51" s="12" t="s">
        <v>471</v>
      </c>
      <c r="D51" s="12" t="s">
        <v>337</v>
      </c>
      <c r="E51" s="13" t="e">
        <v>#N/A</v>
      </c>
      <c r="F51" s="13" t="e">
        <v>#N/A</v>
      </c>
      <c r="G51" s="13">
        <v>0</v>
      </c>
      <c r="H51" s="13" t="e">
        <v>#N/A</v>
      </c>
      <c r="I51" s="13">
        <v>0</v>
      </c>
    </row>
    <row r="52" spans="1:9" ht="12.75">
      <c r="A52" s="12" t="s">
        <v>470</v>
      </c>
      <c r="B52" s="12" t="s">
        <v>472</v>
      </c>
      <c r="C52" s="12" t="s">
        <v>473</v>
      </c>
      <c r="D52" s="12" t="s">
        <v>337</v>
      </c>
      <c r="E52" s="13" t="s">
        <v>420</v>
      </c>
      <c r="F52" s="13" t="s">
        <v>421</v>
      </c>
      <c r="G52" s="13" t="s">
        <v>474</v>
      </c>
      <c r="H52" s="13" t="s">
        <v>475</v>
      </c>
      <c r="I52" s="13" t="s">
        <v>470</v>
      </c>
    </row>
    <row r="53" spans="1:9" ht="12.75">
      <c r="A53" s="12" t="s">
        <v>476</v>
      </c>
      <c r="B53" s="12" t="s">
        <v>477</v>
      </c>
      <c r="C53" s="12" t="s">
        <v>478</v>
      </c>
      <c r="D53" s="12" t="s">
        <v>337</v>
      </c>
      <c r="E53" s="13" t="s">
        <v>420</v>
      </c>
      <c r="F53" s="13" t="s">
        <v>421</v>
      </c>
      <c r="G53" s="13" t="s">
        <v>479</v>
      </c>
      <c r="H53" s="13" t="s">
        <v>480</v>
      </c>
      <c r="I53" s="13" t="s">
        <v>476</v>
      </c>
    </row>
    <row r="54" spans="1:9" ht="12.75">
      <c r="A54" s="12" t="s">
        <v>476</v>
      </c>
      <c r="B54" s="12" t="s">
        <v>481</v>
      </c>
      <c r="C54" s="12" t="s">
        <v>482</v>
      </c>
      <c r="D54" s="12" t="s">
        <v>337</v>
      </c>
      <c r="E54" s="13" t="s">
        <v>420</v>
      </c>
      <c r="F54" s="13" t="s">
        <v>421</v>
      </c>
      <c r="G54" s="13" t="s">
        <v>483</v>
      </c>
      <c r="H54" s="13" t="s">
        <v>484</v>
      </c>
      <c r="I54" s="13" t="s">
        <v>476</v>
      </c>
    </row>
    <row r="55" spans="1:9" ht="12.75">
      <c r="A55" s="12" t="s">
        <v>485</v>
      </c>
      <c r="B55" s="12" t="s">
        <v>374</v>
      </c>
      <c r="C55" s="12" t="s">
        <v>486</v>
      </c>
      <c r="D55" s="12" t="s">
        <v>337</v>
      </c>
      <c r="E55" s="13" t="s">
        <v>420</v>
      </c>
      <c r="F55" s="13" t="s">
        <v>487</v>
      </c>
      <c r="G55" s="13" t="s">
        <v>488</v>
      </c>
      <c r="H55" s="13" t="s">
        <v>489</v>
      </c>
      <c r="I55" s="13" t="s">
        <v>490</v>
      </c>
    </row>
    <row r="56" spans="1:9" ht="12.75">
      <c r="A56" s="12" t="s">
        <v>491</v>
      </c>
      <c r="B56" s="12" t="s">
        <v>379</v>
      </c>
      <c r="C56" s="12" t="s">
        <v>492</v>
      </c>
      <c r="D56" s="12" t="s">
        <v>337</v>
      </c>
      <c r="E56" s="13" t="s">
        <v>420</v>
      </c>
      <c r="F56" s="13" t="s">
        <v>487</v>
      </c>
      <c r="G56" s="13" t="s">
        <v>493</v>
      </c>
      <c r="H56" s="13" t="s">
        <v>494</v>
      </c>
      <c r="I56" s="13" t="s">
        <v>495</v>
      </c>
    </row>
    <row r="57" spans="1:9" ht="12.75">
      <c r="A57" s="12" t="s">
        <v>496</v>
      </c>
      <c r="B57" s="12" t="s">
        <v>384</v>
      </c>
      <c r="C57" s="12" t="s">
        <v>497</v>
      </c>
      <c r="D57" s="12" t="s">
        <v>337</v>
      </c>
      <c r="E57" s="13" t="s">
        <v>420</v>
      </c>
      <c r="F57" s="13" t="s">
        <v>487</v>
      </c>
      <c r="G57" s="13" t="s">
        <v>498</v>
      </c>
      <c r="H57" s="13" t="s">
        <v>499</v>
      </c>
      <c r="I57" s="13" t="s">
        <v>500</v>
      </c>
    </row>
    <row r="58" spans="1:9" ht="12.75">
      <c r="A58" s="12" t="s">
        <v>501</v>
      </c>
      <c r="B58" s="12" t="s">
        <v>502</v>
      </c>
      <c r="C58" s="12" t="s">
        <v>503</v>
      </c>
      <c r="D58" s="12" t="s">
        <v>337</v>
      </c>
      <c r="E58" s="13" t="s">
        <v>420</v>
      </c>
      <c r="F58" s="13" t="s">
        <v>487</v>
      </c>
      <c r="G58" s="13" t="s">
        <v>504</v>
      </c>
      <c r="H58" s="13" t="s">
        <v>505</v>
      </c>
      <c r="I58" s="13" t="s">
        <v>501</v>
      </c>
    </row>
    <row r="59" spans="1:9" ht="12.75">
      <c r="A59" s="12" t="s">
        <v>506</v>
      </c>
      <c r="B59" s="12" t="s">
        <v>507</v>
      </c>
      <c r="C59" s="12" t="s">
        <v>508</v>
      </c>
      <c r="D59" s="12" t="s">
        <v>337</v>
      </c>
      <c r="E59" s="13" t="s">
        <v>420</v>
      </c>
      <c r="F59" s="13" t="s">
        <v>487</v>
      </c>
      <c r="G59" s="13" t="s">
        <v>509</v>
      </c>
      <c r="H59" s="13" t="s">
        <v>510</v>
      </c>
      <c r="I59" s="13" t="s">
        <v>511</v>
      </c>
    </row>
    <row r="60" spans="1:9" ht="12.75">
      <c r="A60" s="12" t="s">
        <v>512</v>
      </c>
      <c r="B60" s="12" t="s">
        <v>390</v>
      </c>
      <c r="C60" s="12" t="s">
        <v>513</v>
      </c>
      <c r="D60" s="12" t="s">
        <v>337</v>
      </c>
      <c r="E60" s="13" t="s">
        <v>420</v>
      </c>
      <c r="F60" s="13" t="s">
        <v>487</v>
      </c>
      <c r="G60" s="13" t="s">
        <v>514</v>
      </c>
      <c r="H60" s="13" t="s">
        <v>515</v>
      </c>
      <c r="I60" s="13" t="s">
        <v>516</v>
      </c>
    </row>
    <row r="61" spans="1:9" ht="12.75">
      <c r="A61" s="12" t="s">
        <v>517</v>
      </c>
      <c r="B61" s="12" t="s">
        <v>518</v>
      </c>
      <c r="C61" s="12" t="s">
        <v>519</v>
      </c>
      <c r="D61" s="12" t="s">
        <v>337</v>
      </c>
      <c r="E61" s="13" t="e">
        <v>#N/A</v>
      </c>
      <c r="F61" s="13" t="e">
        <v>#N/A</v>
      </c>
      <c r="G61" s="13">
        <v>0</v>
      </c>
      <c r="H61" s="13" t="e">
        <v>#N/A</v>
      </c>
      <c r="I61" s="13">
        <v>0</v>
      </c>
    </row>
    <row r="62" spans="1:9" ht="12.75">
      <c r="A62" s="12" t="s">
        <v>520</v>
      </c>
      <c r="B62" s="12" t="s">
        <v>395</v>
      </c>
      <c r="C62" s="12" t="s">
        <v>521</v>
      </c>
      <c r="D62" s="12" t="s">
        <v>337</v>
      </c>
      <c r="E62" s="13" t="s">
        <v>420</v>
      </c>
      <c r="F62" s="13" t="s">
        <v>487</v>
      </c>
      <c r="G62" s="13" t="s">
        <v>522</v>
      </c>
      <c r="H62" s="13" t="s">
        <v>523</v>
      </c>
      <c r="I62" s="13" t="s">
        <v>524</v>
      </c>
    </row>
    <row r="63" spans="1:9" ht="12.75">
      <c r="A63" s="12" t="s">
        <v>525</v>
      </c>
      <c r="B63" s="12" t="s">
        <v>526</v>
      </c>
      <c r="C63" s="12" t="s">
        <v>527</v>
      </c>
      <c r="D63" s="12" t="s">
        <v>337</v>
      </c>
      <c r="E63" s="13" t="s">
        <v>420</v>
      </c>
      <c r="F63" s="13" t="s">
        <v>487</v>
      </c>
      <c r="G63" s="13" t="s">
        <v>528</v>
      </c>
      <c r="H63" s="13" t="s">
        <v>529</v>
      </c>
      <c r="I63" s="13" t="s">
        <v>530</v>
      </c>
    </row>
    <row r="64" spans="1:9" ht="12.75">
      <c r="A64" s="12" t="s">
        <v>531</v>
      </c>
      <c r="B64" s="12" t="s">
        <v>422</v>
      </c>
      <c r="C64" s="12" t="s">
        <v>532</v>
      </c>
      <c r="D64" s="12" t="s">
        <v>337</v>
      </c>
      <c r="E64" s="13" t="s">
        <v>420</v>
      </c>
      <c r="F64" s="13" t="s">
        <v>533</v>
      </c>
      <c r="G64" s="13" t="s">
        <v>534</v>
      </c>
      <c r="H64" s="13" t="s">
        <v>535</v>
      </c>
      <c r="I64" s="13" t="s">
        <v>536</v>
      </c>
    </row>
    <row r="65" spans="1:9" ht="12.75">
      <c r="A65" s="12" t="s">
        <v>537</v>
      </c>
      <c r="B65" s="12" t="s">
        <v>427</v>
      </c>
      <c r="C65" s="12" t="s">
        <v>538</v>
      </c>
      <c r="D65" s="12" t="s">
        <v>337</v>
      </c>
      <c r="E65" s="13" t="s">
        <v>420</v>
      </c>
      <c r="F65" s="13" t="s">
        <v>533</v>
      </c>
      <c r="G65" s="13" t="s">
        <v>539</v>
      </c>
      <c r="H65" s="13" t="s">
        <v>540</v>
      </c>
      <c r="I65" s="13" t="s">
        <v>541</v>
      </c>
    </row>
    <row r="66" spans="1:9" ht="12.75">
      <c r="A66" s="12" t="s">
        <v>542</v>
      </c>
      <c r="B66" s="12" t="s">
        <v>432</v>
      </c>
      <c r="C66" s="12" t="s">
        <v>543</v>
      </c>
      <c r="D66" s="12" t="s">
        <v>337</v>
      </c>
      <c r="E66" s="13" t="s">
        <v>420</v>
      </c>
      <c r="F66" s="13" t="s">
        <v>533</v>
      </c>
      <c r="G66" s="13" t="s">
        <v>544</v>
      </c>
      <c r="H66" s="13" t="s">
        <v>545</v>
      </c>
      <c r="I66" s="13" t="s">
        <v>542</v>
      </c>
    </row>
    <row r="67" spans="1:9" ht="12.75">
      <c r="A67" s="12" t="s">
        <v>546</v>
      </c>
      <c r="B67" s="12" t="s">
        <v>479</v>
      </c>
      <c r="C67" s="12" t="s">
        <v>547</v>
      </c>
      <c r="D67" s="12" t="s">
        <v>337</v>
      </c>
      <c r="E67" s="13" t="s">
        <v>420</v>
      </c>
      <c r="F67" s="13" t="s">
        <v>548</v>
      </c>
      <c r="G67" s="13" t="s">
        <v>549</v>
      </c>
      <c r="H67" s="13" t="s">
        <v>550</v>
      </c>
      <c r="I67" s="13" t="s">
        <v>551</v>
      </c>
    </row>
    <row r="68" spans="1:9" ht="12.75">
      <c r="A68" s="12" t="s">
        <v>552</v>
      </c>
      <c r="B68" s="12" t="s">
        <v>553</v>
      </c>
      <c r="C68" s="12" t="s">
        <v>554</v>
      </c>
      <c r="D68" s="12" t="s">
        <v>337</v>
      </c>
      <c r="E68" s="13" t="s">
        <v>420</v>
      </c>
      <c r="F68" s="13" t="s">
        <v>548</v>
      </c>
      <c r="G68" s="13" t="s">
        <v>555</v>
      </c>
      <c r="H68" s="13" t="s">
        <v>556</v>
      </c>
      <c r="I68" s="13" t="s">
        <v>557</v>
      </c>
    </row>
    <row r="69" spans="1:9" ht="12.75">
      <c r="A69" s="12" t="s">
        <v>558</v>
      </c>
      <c r="B69" s="12" t="s">
        <v>559</v>
      </c>
      <c r="C69" s="12" t="s">
        <v>560</v>
      </c>
      <c r="D69" s="12" t="s">
        <v>337</v>
      </c>
      <c r="E69" s="13" t="s">
        <v>420</v>
      </c>
      <c r="F69" s="13" t="s">
        <v>548</v>
      </c>
      <c r="G69" s="13" t="s">
        <v>561</v>
      </c>
      <c r="H69" s="13" t="s">
        <v>562</v>
      </c>
      <c r="I69" s="13" t="s">
        <v>563</v>
      </c>
    </row>
    <row r="70" spans="1:9" ht="12.75">
      <c r="A70" s="12" t="s">
        <v>564</v>
      </c>
      <c r="B70" s="12" t="s">
        <v>488</v>
      </c>
      <c r="C70" s="12" t="s">
        <v>565</v>
      </c>
      <c r="D70" s="12" t="s">
        <v>337</v>
      </c>
      <c r="E70" s="13" t="s">
        <v>420</v>
      </c>
      <c r="F70" s="13" t="s">
        <v>566</v>
      </c>
      <c r="G70" s="13" t="s">
        <v>567</v>
      </c>
      <c r="H70" s="13" t="s">
        <v>568</v>
      </c>
      <c r="I70" s="13" t="s">
        <v>569</v>
      </c>
    </row>
    <row r="71" spans="1:9" ht="12.75">
      <c r="A71" s="12" t="s">
        <v>570</v>
      </c>
      <c r="B71" s="12" t="s">
        <v>493</v>
      </c>
      <c r="C71" s="12" t="s">
        <v>571</v>
      </c>
      <c r="D71" s="12" t="s">
        <v>337</v>
      </c>
      <c r="E71" s="13" t="s">
        <v>420</v>
      </c>
      <c r="F71" s="13" t="s">
        <v>566</v>
      </c>
      <c r="G71" s="13" t="s">
        <v>572</v>
      </c>
      <c r="H71" s="13" t="s">
        <v>573</v>
      </c>
      <c r="I71" s="13" t="s">
        <v>570</v>
      </c>
    </row>
    <row r="72" spans="1:9" ht="12.75">
      <c r="A72" s="12" t="s">
        <v>574</v>
      </c>
      <c r="B72" s="12" t="s">
        <v>498</v>
      </c>
      <c r="C72" s="12" t="s">
        <v>575</v>
      </c>
      <c r="D72" s="12" t="s">
        <v>337</v>
      </c>
      <c r="E72" s="13" t="s">
        <v>420</v>
      </c>
      <c r="F72" s="13" t="s">
        <v>566</v>
      </c>
      <c r="G72" s="13" t="s">
        <v>576</v>
      </c>
      <c r="H72" s="13" t="s">
        <v>577</v>
      </c>
      <c r="I72" s="13" t="s">
        <v>574</v>
      </c>
    </row>
    <row r="73" spans="1:9" ht="12.75">
      <c r="A73" s="12" t="s">
        <v>578</v>
      </c>
      <c r="B73" s="12" t="s">
        <v>514</v>
      </c>
      <c r="C73" s="12" t="s">
        <v>579</v>
      </c>
      <c r="D73" s="12" t="s">
        <v>337</v>
      </c>
      <c r="E73" s="13" t="s">
        <v>420</v>
      </c>
      <c r="F73" s="13" t="s">
        <v>566</v>
      </c>
      <c r="G73" s="13" t="s">
        <v>580</v>
      </c>
      <c r="H73" s="13" t="s">
        <v>581</v>
      </c>
      <c r="I73" s="13" t="s">
        <v>582</v>
      </c>
    </row>
    <row r="74" spans="1:9" ht="12.75">
      <c r="A74" s="12" t="s">
        <v>583</v>
      </c>
      <c r="B74" s="12" t="s">
        <v>584</v>
      </c>
      <c r="C74" s="12" t="s">
        <v>585</v>
      </c>
      <c r="D74" s="12" t="s">
        <v>337</v>
      </c>
      <c r="E74" s="13" t="s">
        <v>420</v>
      </c>
      <c r="F74" s="13" t="s">
        <v>566</v>
      </c>
      <c r="G74" s="13" t="s">
        <v>586</v>
      </c>
      <c r="H74" s="13" t="s">
        <v>587</v>
      </c>
      <c r="I74" s="13" t="s">
        <v>588</v>
      </c>
    </row>
    <row r="75" spans="1:9" ht="12.75">
      <c r="A75" s="12" t="s">
        <v>589</v>
      </c>
      <c r="B75" s="12" t="s">
        <v>590</v>
      </c>
      <c r="C75" s="12" t="s">
        <v>591</v>
      </c>
      <c r="D75" s="12" t="s">
        <v>337</v>
      </c>
      <c r="E75" s="13" t="s">
        <v>420</v>
      </c>
      <c r="F75" s="13" t="s">
        <v>566</v>
      </c>
      <c r="G75" s="13" t="s">
        <v>592</v>
      </c>
      <c r="H75" s="13" t="s">
        <v>593</v>
      </c>
      <c r="I75" s="13" t="s">
        <v>589</v>
      </c>
    </row>
    <row r="76" spans="1:9" ht="12.75">
      <c r="A76" s="12" t="s">
        <v>594</v>
      </c>
      <c r="B76" s="12" t="s">
        <v>534</v>
      </c>
      <c r="C76" s="12" t="s">
        <v>595</v>
      </c>
      <c r="D76" s="12" t="s">
        <v>337</v>
      </c>
      <c r="E76" s="13" t="s">
        <v>420</v>
      </c>
      <c r="F76" s="13" t="s">
        <v>596</v>
      </c>
      <c r="G76" s="13" t="s">
        <v>597</v>
      </c>
      <c r="H76" s="13" t="s">
        <v>598</v>
      </c>
      <c r="I76" s="13" t="s">
        <v>599</v>
      </c>
    </row>
    <row r="77" spans="1:9" ht="12.75">
      <c r="A77" s="12" t="s">
        <v>600</v>
      </c>
      <c r="B77" s="12" t="s">
        <v>601</v>
      </c>
      <c r="C77" s="12" t="s">
        <v>602</v>
      </c>
      <c r="D77" s="12" t="s">
        <v>337</v>
      </c>
      <c r="E77" s="13" t="s">
        <v>420</v>
      </c>
      <c r="F77" s="13" t="s">
        <v>596</v>
      </c>
      <c r="G77" s="13" t="s">
        <v>603</v>
      </c>
      <c r="H77" s="13" t="s">
        <v>604</v>
      </c>
      <c r="I77" s="13" t="s">
        <v>600</v>
      </c>
    </row>
    <row r="78" spans="1:9" ht="12.75">
      <c r="A78" s="12" t="s">
        <v>605</v>
      </c>
      <c r="B78" s="12" t="s">
        <v>539</v>
      </c>
      <c r="C78" s="12" t="s">
        <v>606</v>
      </c>
      <c r="D78" s="12" t="s">
        <v>337</v>
      </c>
      <c r="E78" s="13" t="s">
        <v>420</v>
      </c>
      <c r="F78" s="13" t="s">
        <v>596</v>
      </c>
      <c r="G78" s="13" t="s">
        <v>607</v>
      </c>
      <c r="H78" s="13" t="s">
        <v>608</v>
      </c>
      <c r="I78" s="13" t="s">
        <v>605</v>
      </c>
    </row>
    <row r="79" spans="1:9" ht="12.75">
      <c r="A79" s="12" t="s">
        <v>609</v>
      </c>
      <c r="B79" s="12" t="s">
        <v>544</v>
      </c>
      <c r="C79" s="12" t="s">
        <v>610</v>
      </c>
      <c r="D79" s="12" t="s">
        <v>337</v>
      </c>
      <c r="E79" s="13" t="e">
        <v>#N/A</v>
      </c>
      <c r="F79" s="13" t="e">
        <v>#N/A</v>
      </c>
      <c r="G79" s="13">
        <v>0</v>
      </c>
      <c r="H79" s="13" t="e">
        <v>#N/A</v>
      </c>
      <c r="I79" s="13">
        <v>0</v>
      </c>
    </row>
    <row r="80" spans="1:9" ht="12.75">
      <c r="A80" s="12" t="s">
        <v>611</v>
      </c>
      <c r="B80" s="12" t="s">
        <v>549</v>
      </c>
      <c r="C80" s="12" t="s">
        <v>612</v>
      </c>
      <c r="D80" s="12" t="s">
        <v>337</v>
      </c>
      <c r="E80" s="13" t="s">
        <v>420</v>
      </c>
      <c r="F80" s="13" t="s">
        <v>613</v>
      </c>
      <c r="G80" s="13" t="s">
        <v>614</v>
      </c>
      <c r="H80" s="13" t="s">
        <v>615</v>
      </c>
      <c r="I80" s="13" t="s">
        <v>616</v>
      </c>
    </row>
    <row r="81" spans="1:9" ht="12.75">
      <c r="A81" s="12" t="s">
        <v>617</v>
      </c>
      <c r="B81" s="12" t="s">
        <v>555</v>
      </c>
      <c r="C81" s="12" t="s">
        <v>618</v>
      </c>
      <c r="D81" s="12" t="s">
        <v>337</v>
      </c>
      <c r="E81" s="13" t="s">
        <v>420</v>
      </c>
      <c r="F81" s="13" t="s">
        <v>613</v>
      </c>
      <c r="G81" s="13" t="s">
        <v>619</v>
      </c>
      <c r="H81" s="13" t="s">
        <v>620</v>
      </c>
      <c r="I81" s="13" t="s">
        <v>621</v>
      </c>
    </row>
    <row r="82" spans="1:9" ht="12.75">
      <c r="A82" s="12" t="s">
        <v>622</v>
      </c>
      <c r="B82" s="12" t="s">
        <v>561</v>
      </c>
      <c r="C82" s="12" t="s">
        <v>623</v>
      </c>
      <c r="D82" s="12" t="s">
        <v>337</v>
      </c>
      <c r="E82" s="13" t="s">
        <v>420</v>
      </c>
      <c r="F82" s="13" t="s">
        <v>613</v>
      </c>
      <c r="G82" s="13" t="s">
        <v>624</v>
      </c>
      <c r="H82" s="13" t="s">
        <v>625</v>
      </c>
      <c r="I82" s="13" t="s">
        <v>626</v>
      </c>
    </row>
    <row r="83" spans="1:9" ht="12.75">
      <c r="A83" s="12" t="s">
        <v>627</v>
      </c>
      <c r="B83" s="12" t="s">
        <v>628</v>
      </c>
      <c r="C83" s="12" t="s">
        <v>629</v>
      </c>
      <c r="D83" s="12" t="s">
        <v>337</v>
      </c>
      <c r="E83" s="13" t="s">
        <v>420</v>
      </c>
      <c r="F83" s="13" t="s">
        <v>613</v>
      </c>
      <c r="G83" s="13" t="s">
        <v>630</v>
      </c>
      <c r="H83" s="13" t="s">
        <v>631</v>
      </c>
      <c r="I83" s="13" t="s">
        <v>632</v>
      </c>
    </row>
    <row r="84" spans="1:9" ht="12.75">
      <c r="A84" s="12" t="s">
        <v>633</v>
      </c>
      <c r="B84" s="12" t="s">
        <v>634</v>
      </c>
      <c r="C84" s="12" t="s">
        <v>635</v>
      </c>
      <c r="D84" s="12" t="s">
        <v>337</v>
      </c>
      <c r="E84" s="13" t="s">
        <v>420</v>
      </c>
      <c r="F84" s="13" t="s">
        <v>613</v>
      </c>
      <c r="G84" s="13" t="s">
        <v>636</v>
      </c>
      <c r="H84" s="13" t="s">
        <v>637</v>
      </c>
      <c r="I84" s="13" t="s">
        <v>638</v>
      </c>
    </row>
    <row r="85" spans="1:9" ht="12.75">
      <c r="A85" s="12" t="s">
        <v>639</v>
      </c>
      <c r="B85" s="12" t="s">
        <v>640</v>
      </c>
      <c r="C85" s="12" t="s">
        <v>641</v>
      </c>
      <c r="D85" s="12" t="s">
        <v>337</v>
      </c>
      <c r="E85" s="13" t="s">
        <v>420</v>
      </c>
      <c r="F85" s="13" t="s">
        <v>613</v>
      </c>
      <c r="G85" s="13" t="s">
        <v>642</v>
      </c>
      <c r="H85" s="13" t="s">
        <v>643</v>
      </c>
      <c r="I85" s="13" t="s">
        <v>639</v>
      </c>
    </row>
    <row r="86" spans="1:9" ht="12.75">
      <c r="A86" s="12" t="s">
        <v>644</v>
      </c>
      <c r="B86" s="12" t="s">
        <v>645</v>
      </c>
      <c r="C86" s="12" t="s">
        <v>646</v>
      </c>
      <c r="D86" s="12" t="s">
        <v>337</v>
      </c>
      <c r="E86" s="13" t="s">
        <v>420</v>
      </c>
      <c r="F86" s="13" t="s">
        <v>613</v>
      </c>
      <c r="G86" s="13" t="s">
        <v>647</v>
      </c>
      <c r="H86" s="13" t="s">
        <v>648</v>
      </c>
      <c r="I86" s="13" t="s">
        <v>649</v>
      </c>
    </row>
    <row r="87" spans="1:9" ht="12.75">
      <c r="A87" s="12" t="s">
        <v>650</v>
      </c>
      <c r="B87" s="12" t="s">
        <v>567</v>
      </c>
      <c r="C87" s="12" t="s">
        <v>651</v>
      </c>
      <c r="D87" s="12" t="s">
        <v>337</v>
      </c>
      <c r="E87" s="13" t="e">
        <v>#N/A</v>
      </c>
      <c r="F87" s="13" t="e">
        <v>#N/A</v>
      </c>
      <c r="G87" s="13">
        <v>0</v>
      </c>
      <c r="H87" s="13" t="e">
        <v>#N/A</v>
      </c>
      <c r="I87" s="13">
        <v>0</v>
      </c>
    </row>
    <row r="88" spans="1:9" ht="12.75">
      <c r="A88" s="12" t="s">
        <v>652</v>
      </c>
      <c r="B88" s="12" t="s">
        <v>572</v>
      </c>
      <c r="C88" s="12" t="s">
        <v>653</v>
      </c>
      <c r="D88" s="12" t="s">
        <v>337</v>
      </c>
      <c r="E88" s="13" t="s">
        <v>420</v>
      </c>
      <c r="F88" s="13" t="s">
        <v>613</v>
      </c>
      <c r="G88" s="13" t="s">
        <v>654</v>
      </c>
      <c r="H88" s="13" t="s">
        <v>655</v>
      </c>
      <c r="I88" s="13" t="s">
        <v>656</v>
      </c>
    </row>
    <row r="89" spans="1:9" ht="12.75">
      <c r="A89" s="12" t="s">
        <v>657</v>
      </c>
      <c r="B89" s="12" t="s">
        <v>576</v>
      </c>
      <c r="C89" s="12" t="s">
        <v>658</v>
      </c>
      <c r="D89" s="12" t="s">
        <v>337</v>
      </c>
      <c r="E89" s="13" t="s">
        <v>420</v>
      </c>
      <c r="F89" s="13" t="s">
        <v>613</v>
      </c>
      <c r="G89" s="13" t="s">
        <v>659</v>
      </c>
      <c r="H89" s="13" t="s">
        <v>660</v>
      </c>
      <c r="I89" s="13" t="s">
        <v>661</v>
      </c>
    </row>
    <row r="90" spans="1:9" ht="12.75">
      <c r="A90" s="12" t="s">
        <v>662</v>
      </c>
      <c r="B90" s="12" t="s">
        <v>580</v>
      </c>
      <c r="C90" s="12" t="s">
        <v>663</v>
      </c>
      <c r="D90" s="12" t="s">
        <v>337</v>
      </c>
      <c r="E90" s="13" t="s">
        <v>420</v>
      </c>
      <c r="F90" s="13" t="s">
        <v>664</v>
      </c>
      <c r="G90" s="13" t="s">
        <v>665</v>
      </c>
      <c r="H90" s="13" t="s">
        <v>666</v>
      </c>
      <c r="I90" s="13" t="s">
        <v>662</v>
      </c>
    </row>
    <row r="91" spans="1:9" ht="12.75">
      <c r="A91" s="12" t="s">
        <v>667</v>
      </c>
      <c r="B91" s="12" t="s">
        <v>668</v>
      </c>
      <c r="C91" s="12" t="s">
        <v>669</v>
      </c>
      <c r="D91" s="12" t="s">
        <v>337</v>
      </c>
      <c r="E91" s="13" t="s">
        <v>420</v>
      </c>
      <c r="F91" s="13" t="s">
        <v>664</v>
      </c>
      <c r="G91" s="13" t="s">
        <v>670</v>
      </c>
      <c r="H91" s="13" t="s">
        <v>671</v>
      </c>
      <c r="I91" s="13" t="s">
        <v>667</v>
      </c>
    </row>
    <row r="92" spans="1:9" ht="12.75">
      <c r="A92" s="12" t="s">
        <v>672</v>
      </c>
      <c r="B92" s="12" t="s">
        <v>586</v>
      </c>
      <c r="C92" s="12" t="s">
        <v>673</v>
      </c>
      <c r="D92" s="12" t="s">
        <v>337</v>
      </c>
      <c r="E92" s="13" t="s">
        <v>420</v>
      </c>
      <c r="F92" s="13" t="s">
        <v>664</v>
      </c>
      <c r="G92" s="13" t="s">
        <v>674</v>
      </c>
      <c r="H92" s="13" t="s">
        <v>675</v>
      </c>
      <c r="I92" s="13" t="s">
        <v>676</v>
      </c>
    </row>
    <row r="93" spans="1:9" ht="12.75">
      <c r="A93" s="12" t="s">
        <v>677</v>
      </c>
      <c r="B93" s="12" t="s">
        <v>597</v>
      </c>
      <c r="C93" s="12" t="s">
        <v>678</v>
      </c>
      <c r="D93" s="12" t="s">
        <v>337</v>
      </c>
      <c r="E93" s="13" t="s">
        <v>420</v>
      </c>
      <c r="F93" s="13" t="s">
        <v>679</v>
      </c>
      <c r="G93" s="13" t="s">
        <v>680</v>
      </c>
      <c r="H93" s="13" t="s">
        <v>681</v>
      </c>
      <c r="I93" s="13" t="s">
        <v>682</v>
      </c>
    </row>
    <row r="94" spans="1:9" ht="12.75">
      <c r="A94" s="12" t="s">
        <v>683</v>
      </c>
      <c r="B94" s="12" t="s">
        <v>603</v>
      </c>
      <c r="C94" s="12" t="s">
        <v>684</v>
      </c>
      <c r="D94" s="12" t="s">
        <v>337</v>
      </c>
      <c r="E94" s="13" t="s">
        <v>420</v>
      </c>
      <c r="F94" s="13" t="s">
        <v>679</v>
      </c>
      <c r="G94" s="13" t="s">
        <v>685</v>
      </c>
      <c r="H94" s="13" t="s">
        <v>686</v>
      </c>
      <c r="I94" s="13" t="s">
        <v>683</v>
      </c>
    </row>
    <row r="95" spans="1:9" ht="12.75">
      <c r="A95" s="12" t="s">
        <v>687</v>
      </c>
      <c r="B95" s="12" t="s">
        <v>607</v>
      </c>
      <c r="C95" s="12" t="s">
        <v>688</v>
      </c>
      <c r="D95" s="12" t="s">
        <v>337</v>
      </c>
      <c r="E95" s="13" t="s">
        <v>420</v>
      </c>
      <c r="F95" s="13" t="s">
        <v>679</v>
      </c>
      <c r="G95" s="13" t="s">
        <v>689</v>
      </c>
      <c r="H95" s="13" t="s">
        <v>690</v>
      </c>
      <c r="I95" s="13" t="s">
        <v>691</v>
      </c>
    </row>
    <row r="96" spans="1:9" ht="12.75">
      <c r="A96" s="12" t="s">
        <v>692</v>
      </c>
      <c r="B96" s="12" t="s">
        <v>693</v>
      </c>
      <c r="C96" s="12" t="s">
        <v>694</v>
      </c>
      <c r="D96" s="12" t="s">
        <v>337</v>
      </c>
      <c r="E96" s="13" t="s">
        <v>420</v>
      </c>
      <c r="F96" s="13" t="s">
        <v>679</v>
      </c>
      <c r="G96" s="13" t="s">
        <v>695</v>
      </c>
      <c r="H96" s="13" t="s">
        <v>696</v>
      </c>
      <c r="I96" s="13" t="s">
        <v>697</v>
      </c>
    </row>
    <row r="97" spans="1:9" ht="12.75">
      <c r="A97" s="12" t="s">
        <v>698</v>
      </c>
      <c r="B97" s="12" t="s">
        <v>699</v>
      </c>
      <c r="C97" s="12" t="s">
        <v>700</v>
      </c>
      <c r="D97" s="12" t="s">
        <v>337</v>
      </c>
      <c r="E97" s="13" t="s">
        <v>420</v>
      </c>
      <c r="F97" s="13" t="s">
        <v>679</v>
      </c>
      <c r="G97" s="13" t="s">
        <v>701</v>
      </c>
      <c r="H97" s="13" t="s">
        <v>702</v>
      </c>
      <c r="I97" s="13" t="s">
        <v>703</v>
      </c>
    </row>
    <row r="98" spans="1:9" ht="12.75">
      <c r="A98" s="12" t="s">
        <v>704</v>
      </c>
      <c r="B98" s="12" t="s">
        <v>705</v>
      </c>
      <c r="C98" s="12" t="s">
        <v>706</v>
      </c>
      <c r="D98" s="12" t="s">
        <v>337</v>
      </c>
      <c r="E98" s="13" t="s">
        <v>420</v>
      </c>
      <c r="F98" s="13" t="s">
        <v>679</v>
      </c>
      <c r="G98" s="13" t="s">
        <v>707</v>
      </c>
      <c r="H98" s="13" t="s">
        <v>708</v>
      </c>
      <c r="I98" s="13" t="s">
        <v>704</v>
      </c>
    </row>
    <row r="99" spans="1:9" ht="12.75">
      <c r="A99" s="12" t="s">
        <v>709</v>
      </c>
      <c r="B99" s="12" t="s">
        <v>710</v>
      </c>
      <c r="C99" s="12" t="s">
        <v>711</v>
      </c>
      <c r="D99" s="12" t="s">
        <v>337</v>
      </c>
      <c r="E99" s="13" t="s">
        <v>420</v>
      </c>
      <c r="F99" s="13" t="s">
        <v>679</v>
      </c>
      <c r="G99" s="13" t="s">
        <v>712</v>
      </c>
      <c r="H99" s="13" t="s">
        <v>713</v>
      </c>
      <c r="I99" s="13" t="s">
        <v>714</v>
      </c>
    </row>
    <row r="100" spans="1:9" ht="12.75">
      <c r="A100" s="12" t="s">
        <v>715</v>
      </c>
      <c r="B100" s="12" t="s">
        <v>716</v>
      </c>
      <c r="C100" s="12" t="s">
        <v>717</v>
      </c>
      <c r="D100" s="12" t="s">
        <v>337</v>
      </c>
      <c r="E100" s="13" t="s">
        <v>420</v>
      </c>
      <c r="F100" s="13" t="s">
        <v>679</v>
      </c>
      <c r="G100" s="13" t="s">
        <v>718</v>
      </c>
      <c r="H100" s="13" t="s">
        <v>719</v>
      </c>
      <c r="I100" s="13" t="s">
        <v>720</v>
      </c>
    </row>
    <row r="101" spans="1:9" ht="12.75">
      <c r="A101" s="12" t="s">
        <v>721</v>
      </c>
      <c r="B101" s="12" t="s">
        <v>722</v>
      </c>
      <c r="C101" s="12" t="s">
        <v>723</v>
      </c>
      <c r="D101" s="12" t="s">
        <v>337</v>
      </c>
      <c r="E101" s="13" t="s">
        <v>420</v>
      </c>
      <c r="F101" s="13" t="s">
        <v>679</v>
      </c>
      <c r="G101" s="13" t="s">
        <v>724</v>
      </c>
      <c r="H101" s="13" t="s">
        <v>725</v>
      </c>
      <c r="I101" s="13" t="s">
        <v>677</v>
      </c>
    </row>
    <row r="102" spans="1:9" ht="12.75">
      <c r="A102" s="12" t="s">
        <v>726</v>
      </c>
      <c r="B102" s="12" t="s">
        <v>614</v>
      </c>
      <c r="C102" s="12" t="s">
        <v>727</v>
      </c>
      <c r="D102" s="12" t="s">
        <v>337</v>
      </c>
      <c r="E102" s="13" t="s">
        <v>420</v>
      </c>
      <c r="F102" s="13" t="s">
        <v>728</v>
      </c>
      <c r="G102" s="13" t="s">
        <v>729</v>
      </c>
      <c r="H102" s="13" t="s">
        <v>730</v>
      </c>
      <c r="I102" s="13" t="s">
        <v>731</v>
      </c>
    </row>
    <row r="103" spans="1:9" ht="12.75">
      <c r="A103" s="12" t="s">
        <v>732</v>
      </c>
      <c r="B103" s="12" t="s">
        <v>619</v>
      </c>
      <c r="C103" s="12" t="s">
        <v>733</v>
      </c>
      <c r="D103" s="12" t="s">
        <v>337</v>
      </c>
      <c r="E103" s="13" t="s">
        <v>420</v>
      </c>
      <c r="F103" s="13" t="s">
        <v>728</v>
      </c>
      <c r="G103" s="13" t="s">
        <v>734</v>
      </c>
      <c r="H103" s="13" t="s">
        <v>735</v>
      </c>
      <c r="I103" s="13" t="s">
        <v>732</v>
      </c>
    </row>
    <row r="104" spans="1:9" ht="12.75">
      <c r="A104" s="12" t="s">
        <v>736</v>
      </c>
      <c r="B104" s="12" t="s">
        <v>624</v>
      </c>
      <c r="C104" s="12" t="s">
        <v>737</v>
      </c>
      <c r="D104" s="12" t="s">
        <v>337</v>
      </c>
      <c r="E104" s="13" t="e">
        <v>#N/A</v>
      </c>
      <c r="F104" s="13" t="e">
        <v>#N/A</v>
      </c>
      <c r="G104" s="13">
        <v>0</v>
      </c>
      <c r="H104" s="13" t="e">
        <v>#N/A</v>
      </c>
      <c r="I104" s="13">
        <v>0</v>
      </c>
    </row>
    <row r="105" spans="1:9" ht="12.75">
      <c r="A105" s="12" t="s">
        <v>738</v>
      </c>
      <c r="B105" s="12" t="s">
        <v>630</v>
      </c>
      <c r="C105" s="12" t="s">
        <v>739</v>
      </c>
      <c r="D105" s="12" t="s">
        <v>337</v>
      </c>
      <c r="E105" s="13" t="s">
        <v>420</v>
      </c>
      <c r="F105" s="13" t="s">
        <v>728</v>
      </c>
      <c r="G105" s="13" t="s">
        <v>740</v>
      </c>
      <c r="H105" s="13" t="s">
        <v>741</v>
      </c>
      <c r="I105" s="13" t="s">
        <v>742</v>
      </c>
    </row>
    <row r="106" spans="1:9" ht="12.75">
      <c r="A106" s="12" t="s">
        <v>743</v>
      </c>
      <c r="B106" s="12" t="s">
        <v>654</v>
      </c>
      <c r="C106" s="12" t="s">
        <v>744</v>
      </c>
      <c r="D106" s="12" t="s">
        <v>337</v>
      </c>
      <c r="E106" s="13" t="s">
        <v>420</v>
      </c>
      <c r="F106" s="13" t="s">
        <v>728</v>
      </c>
      <c r="G106" s="13" t="s">
        <v>745</v>
      </c>
      <c r="H106" s="13" t="s">
        <v>746</v>
      </c>
      <c r="I106" s="13" t="s">
        <v>747</v>
      </c>
    </row>
    <row r="107" spans="1:9" ht="12.75">
      <c r="A107" s="12" t="s">
        <v>748</v>
      </c>
      <c r="B107" s="12" t="s">
        <v>636</v>
      </c>
      <c r="C107" s="12" t="s">
        <v>749</v>
      </c>
      <c r="D107" s="12" t="s">
        <v>337</v>
      </c>
      <c r="E107" s="13" t="s">
        <v>420</v>
      </c>
      <c r="F107" s="13" t="s">
        <v>728</v>
      </c>
      <c r="G107" s="13" t="s">
        <v>750</v>
      </c>
      <c r="H107" s="13" t="s">
        <v>751</v>
      </c>
      <c r="I107" s="13" t="s">
        <v>752</v>
      </c>
    </row>
    <row r="108" spans="1:9" ht="12.75">
      <c r="A108" s="12" t="s">
        <v>753</v>
      </c>
      <c r="B108" s="12" t="s">
        <v>665</v>
      </c>
      <c r="C108" s="12" t="s">
        <v>754</v>
      </c>
      <c r="D108" s="12" t="s">
        <v>337</v>
      </c>
      <c r="E108" s="13" t="s">
        <v>420</v>
      </c>
      <c r="F108" s="13" t="s">
        <v>728</v>
      </c>
      <c r="G108" s="13" t="s">
        <v>755</v>
      </c>
      <c r="H108" s="13" t="s">
        <v>756</v>
      </c>
      <c r="I108" s="13" t="s">
        <v>757</v>
      </c>
    </row>
    <row r="109" spans="1:9" ht="12.75">
      <c r="A109" s="12" t="s">
        <v>758</v>
      </c>
      <c r="B109" s="12" t="s">
        <v>670</v>
      </c>
      <c r="C109" s="12" t="s">
        <v>759</v>
      </c>
      <c r="D109" s="12" t="s">
        <v>337</v>
      </c>
      <c r="E109" s="13" t="s">
        <v>420</v>
      </c>
      <c r="F109" s="13" t="s">
        <v>728</v>
      </c>
      <c r="G109" s="13" t="s">
        <v>760</v>
      </c>
      <c r="H109" s="13" t="s">
        <v>761</v>
      </c>
      <c r="I109" s="13" t="s">
        <v>758</v>
      </c>
    </row>
    <row r="110" spans="1:9" ht="12.75">
      <c r="A110" s="12" t="s">
        <v>762</v>
      </c>
      <c r="B110" s="12" t="s">
        <v>674</v>
      </c>
      <c r="C110" s="12" t="s">
        <v>763</v>
      </c>
      <c r="D110" s="12" t="s">
        <v>337</v>
      </c>
      <c r="E110" s="13" t="s">
        <v>420</v>
      </c>
      <c r="F110" s="13" t="s">
        <v>728</v>
      </c>
      <c r="G110" s="13" t="s">
        <v>764</v>
      </c>
      <c r="H110" s="13" t="s">
        <v>765</v>
      </c>
      <c r="I110" s="13" t="s">
        <v>766</v>
      </c>
    </row>
    <row r="111" spans="1:9" ht="12.75">
      <c r="A111" s="12" t="s">
        <v>767</v>
      </c>
      <c r="B111" s="12" t="s">
        <v>768</v>
      </c>
      <c r="C111" s="12" t="s">
        <v>769</v>
      </c>
      <c r="D111" s="12" t="s">
        <v>337</v>
      </c>
      <c r="E111" s="13" t="s">
        <v>420</v>
      </c>
      <c r="F111" s="13" t="s">
        <v>728</v>
      </c>
      <c r="G111" s="13" t="s">
        <v>770</v>
      </c>
      <c r="H111" s="13" t="s">
        <v>771</v>
      </c>
      <c r="I111" s="13" t="s">
        <v>772</v>
      </c>
    </row>
    <row r="112" spans="1:9" ht="12.75">
      <c r="A112" s="12" t="s">
        <v>773</v>
      </c>
      <c r="B112" s="12" t="s">
        <v>774</v>
      </c>
      <c r="C112" s="12" t="s">
        <v>775</v>
      </c>
      <c r="D112" s="12" t="s">
        <v>337</v>
      </c>
      <c r="E112" s="13" t="s">
        <v>420</v>
      </c>
      <c r="F112" s="13" t="s">
        <v>728</v>
      </c>
      <c r="G112" s="13" t="s">
        <v>776</v>
      </c>
      <c r="H112" s="13" t="s">
        <v>777</v>
      </c>
      <c r="I112" s="13" t="s">
        <v>773</v>
      </c>
    </row>
    <row r="113" spans="1:9" ht="12.75">
      <c r="A113" s="12" t="s">
        <v>778</v>
      </c>
      <c r="B113" s="12" t="s">
        <v>779</v>
      </c>
      <c r="C113" s="12" t="s">
        <v>780</v>
      </c>
      <c r="D113" s="12" t="s">
        <v>337</v>
      </c>
      <c r="E113" s="13" t="s">
        <v>420</v>
      </c>
      <c r="F113" s="13" t="s">
        <v>728</v>
      </c>
      <c r="G113" s="13" t="s">
        <v>781</v>
      </c>
      <c r="H113" s="13" t="s">
        <v>782</v>
      </c>
      <c r="I113" s="13" t="s">
        <v>783</v>
      </c>
    </row>
    <row r="114" spans="1:9" ht="12.75">
      <c r="A114" s="12" t="s">
        <v>784</v>
      </c>
      <c r="B114" s="12" t="s">
        <v>785</v>
      </c>
      <c r="C114" s="12" t="s">
        <v>786</v>
      </c>
      <c r="D114" s="12" t="s">
        <v>337</v>
      </c>
      <c r="E114" s="13" t="s">
        <v>420</v>
      </c>
      <c r="F114" s="13" t="s">
        <v>728</v>
      </c>
      <c r="G114" s="13" t="s">
        <v>787</v>
      </c>
      <c r="H114" s="13" t="s">
        <v>788</v>
      </c>
      <c r="I114" s="13" t="s">
        <v>789</v>
      </c>
    </row>
    <row r="115" spans="1:9" ht="12.75">
      <c r="A115" s="12" t="s">
        <v>790</v>
      </c>
      <c r="B115" s="12" t="s">
        <v>791</v>
      </c>
      <c r="C115" s="12" t="e">
        <v>#N/A</v>
      </c>
      <c r="D115" s="12" t="e">
        <v>#N/A</v>
      </c>
      <c r="E115" s="13" t="e">
        <v>#N/A</v>
      </c>
      <c r="F115" s="13" t="e">
        <v>#N/A</v>
      </c>
      <c r="G115" s="13" t="e">
        <v>#N/A</v>
      </c>
      <c r="H115" s="13" t="e">
        <v>#N/A</v>
      </c>
      <c r="I115" s="13" t="e">
        <v>#N/A</v>
      </c>
    </row>
    <row r="116" spans="1:9" ht="12.75">
      <c r="A116" s="12" t="s">
        <v>792</v>
      </c>
      <c r="B116" s="12" t="s">
        <v>680</v>
      </c>
      <c r="C116" s="12" t="s">
        <v>793</v>
      </c>
      <c r="D116" s="12" t="s">
        <v>337</v>
      </c>
      <c r="E116" s="13" t="s">
        <v>420</v>
      </c>
      <c r="F116" s="13" t="s">
        <v>794</v>
      </c>
      <c r="G116" s="13" t="s">
        <v>795</v>
      </c>
      <c r="H116" s="13" t="s">
        <v>796</v>
      </c>
      <c r="I116" s="13" t="s">
        <v>797</v>
      </c>
    </row>
    <row r="117" spans="1:9" ht="12.75">
      <c r="A117" s="12" t="s">
        <v>798</v>
      </c>
      <c r="B117" s="12" t="s">
        <v>685</v>
      </c>
      <c r="C117" s="12" t="s">
        <v>799</v>
      </c>
      <c r="D117" s="12" t="s">
        <v>337</v>
      </c>
      <c r="E117" s="13" t="s">
        <v>420</v>
      </c>
      <c r="F117" s="13" t="s">
        <v>794</v>
      </c>
      <c r="G117" s="13" t="s">
        <v>800</v>
      </c>
      <c r="H117" s="13" t="s">
        <v>801</v>
      </c>
      <c r="I117" s="13" t="s">
        <v>802</v>
      </c>
    </row>
    <row r="118" spans="1:9" ht="12.75">
      <c r="A118" s="12" t="s">
        <v>803</v>
      </c>
      <c r="B118" s="12" t="s">
        <v>701</v>
      </c>
      <c r="C118" s="12" t="s">
        <v>804</v>
      </c>
      <c r="D118" s="12" t="s">
        <v>337</v>
      </c>
      <c r="E118" s="13" t="s">
        <v>420</v>
      </c>
      <c r="F118" s="13" t="s">
        <v>794</v>
      </c>
      <c r="G118" s="13" t="s">
        <v>805</v>
      </c>
      <c r="H118" s="13" t="s">
        <v>806</v>
      </c>
      <c r="I118" s="13" t="s">
        <v>807</v>
      </c>
    </row>
    <row r="119" spans="1:9" ht="12.75">
      <c r="A119" s="12" t="s">
        <v>808</v>
      </c>
      <c r="B119" s="12" t="s">
        <v>695</v>
      </c>
      <c r="C119" s="12" t="s">
        <v>809</v>
      </c>
      <c r="D119" s="12" t="s">
        <v>337</v>
      </c>
      <c r="E119" s="13" t="s">
        <v>420</v>
      </c>
      <c r="F119" s="13" t="s">
        <v>794</v>
      </c>
      <c r="G119" s="13" t="s">
        <v>810</v>
      </c>
      <c r="H119" s="13" t="s">
        <v>811</v>
      </c>
      <c r="I119" s="13" t="s">
        <v>812</v>
      </c>
    </row>
    <row r="120" spans="1:9" ht="12.75">
      <c r="A120" s="12" t="s">
        <v>813</v>
      </c>
      <c r="B120" s="12" t="s">
        <v>814</v>
      </c>
      <c r="C120" s="12" t="s">
        <v>815</v>
      </c>
      <c r="D120" s="12" t="s">
        <v>337</v>
      </c>
      <c r="E120" s="13" t="s">
        <v>420</v>
      </c>
      <c r="F120" s="13" t="s">
        <v>794</v>
      </c>
      <c r="G120" s="13" t="s">
        <v>816</v>
      </c>
      <c r="H120" s="13" t="s">
        <v>817</v>
      </c>
      <c r="I120" s="13" t="s">
        <v>818</v>
      </c>
    </row>
    <row r="121" spans="1:9" ht="12.75">
      <c r="A121" s="12" t="s">
        <v>819</v>
      </c>
      <c r="B121" s="12" t="s">
        <v>707</v>
      </c>
      <c r="C121" s="12" t="s">
        <v>820</v>
      </c>
      <c r="D121" s="12" t="s">
        <v>337</v>
      </c>
      <c r="E121" s="13" t="s">
        <v>420</v>
      </c>
      <c r="F121" s="13" t="s">
        <v>794</v>
      </c>
      <c r="G121" s="13" t="s">
        <v>821</v>
      </c>
      <c r="H121" s="13" t="s">
        <v>822</v>
      </c>
      <c r="I121" s="13" t="s">
        <v>823</v>
      </c>
    </row>
    <row r="122" spans="1:9" ht="12.75">
      <c r="A122" s="12" t="s">
        <v>824</v>
      </c>
      <c r="B122" s="12" t="s">
        <v>712</v>
      </c>
      <c r="C122" s="12" t="s">
        <v>825</v>
      </c>
      <c r="D122" s="12" t="s">
        <v>337</v>
      </c>
      <c r="E122" s="13" t="e">
        <v>#N/A</v>
      </c>
      <c r="F122" s="13" t="e">
        <v>#N/A</v>
      </c>
      <c r="G122" s="13">
        <v>0</v>
      </c>
      <c r="H122" s="13" t="e">
        <v>#N/A</v>
      </c>
      <c r="I122" s="13">
        <v>0</v>
      </c>
    </row>
    <row r="123" spans="1:9" ht="12.75">
      <c r="A123" s="12" t="s">
        <v>826</v>
      </c>
      <c r="B123" s="12" t="s">
        <v>718</v>
      </c>
      <c r="C123" s="12" t="s">
        <v>827</v>
      </c>
      <c r="D123" s="12" t="s">
        <v>337</v>
      </c>
      <c r="E123" s="13" t="s">
        <v>420</v>
      </c>
      <c r="F123" s="13" t="s">
        <v>794</v>
      </c>
      <c r="G123" s="13" t="s">
        <v>828</v>
      </c>
      <c r="H123" s="13" t="s">
        <v>829</v>
      </c>
      <c r="I123" s="13" t="s">
        <v>826</v>
      </c>
    </row>
    <row r="124" spans="1:9" ht="12.75">
      <c r="A124" s="12" t="s">
        <v>830</v>
      </c>
      <c r="B124" s="12" t="s">
        <v>724</v>
      </c>
      <c r="C124" s="12" t="s">
        <v>831</v>
      </c>
      <c r="D124" s="12" t="s">
        <v>337</v>
      </c>
      <c r="E124" s="13" t="s">
        <v>420</v>
      </c>
      <c r="F124" s="13" t="s">
        <v>613</v>
      </c>
      <c r="G124" s="13" t="s">
        <v>832</v>
      </c>
      <c r="H124" s="13" t="s">
        <v>833</v>
      </c>
      <c r="I124" s="13" t="s">
        <v>834</v>
      </c>
    </row>
    <row r="125" spans="1:9" ht="12.75">
      <c r="A125" s="12" t="s">
        <v>835</v>
      </c>
      <c r="B125" s="12" t="s">
        <v>729</v>
      </c>
      <c r="C125" s="12" t="s">
        <v>836</v>
      </c>
      <c r="D125" s="12" t="s">
        <v>337</v>
      </c>
      <c r="E125" s="13" t="s">
        <v>420</v>
      </c>
      <c r="F125" s="13" t="s">
        <v>794</v>
      </c>
      <c r="G125" s="13" t="s">
        <v>837</v>
      </c>
      <c r="H125" s="13" t="s">
        <v>838</v>
      </c>
      <c r="I125" s="13" t="s">
        <v>839</v>
      </c>
    </row>
    <row r="126" spans="1:9" ht="12.75">
      <c r="A126" s="12" t="s">
        <v>840</v>
      </c>
      <c r="B126" s="12" t="s">
        <v>734</v>
      </c>
      <c r="C126" s="12" t="s">
        <v>841</v>
      </c>
      <c r="D126" s="12" t="s">
        <v>337</v>
      </c>
      <c r="E126" s="13" t="s">
        <v>420</v>
      </c>
      <c r="F126" s="13" t="s">
        <v>794</v>
      </c>
      <c r="G126" s="13" t="s">
        <v>842</v>
      </c>
      <c r="H126" s="13" t="s">
        <v>843</v>
      </c>
      <c r="I126" s="13" t="s">
        <v>844</v>
      </c>
    </row>
    <row r="127" spans="1:9" ht="12.75">
      <c r="A127" s="12" t="s">
        <v>845</v>
      </c>
      <c r="B127" s="12" t="s">
        <v>846</v>
      </c>
      <c r="C127" s="12" t="s">
        <v>847</v>
      </c>
      <c r="D127" s="12" t="s">
        <v>337</v>
      </c>
      <c r="E127" s="13" t="s">
        <v>420</v>
      </c>
      <c r="F127" s="13" t="s">
        <v>794</v>
      </c>
      <c r="G127" s="13" t="s">
        <v>848</v>
      </c>
      <c r="H127" s="13" t="s">
        <v>849</v>
      </c>
      <c r="I127" s="13" t="s">
        <v>850</v>
      </c>
    </row>
    <row r="128" spans="1:9" ht="12.75">
      <c r="A128" s="12" t="s">
        <v>851</v>
      </c>
      <c r="B128" s="12" t="s">
        <v>740</v>
      </c>
      <c r="C128" s="12" t="s">
        <v>852</v>
      </c>
      <c r="D128" s="12" t="s">
        <v>337</v>
      </c>
      <c r="E128" s="13" t="s">
        <v>420</v>
      </c>
      <c r="F128" s="13" t="s">
        <v>794</v>
      </c>
      <c r="G128" s="13" t="s">
        <v>853</v>
      </c>
      <c r="H128" s="13" t="s">
        <v>854</v>
      </c>
      <c r="I128" s="13" t="s">
        <v>855</v>
      </c>
    </row>
    <row r="129" spans="1:9" ht="12.75">
      <c r="A129" s="12" t="s">
        <v>856</v>
      </c>
      <c r="B129" s="12" t="s">
        <v>745</v>
      </c>
      <c r="C129" s="12" t="s">
        <v>857</v>
      </c>
      <c r="D129" s="12" t="s">
        <v>337</v>
      </c>
      <c r="E129" s="13" t="s">
        <v>420</v>
      </c>
      <c r="F129" s="13" t="s">
        <v>794</v>
      </c>
      <c r="G129" s="13" t="s">
        <v>858</v>
      </c>
      <c r="H129" s="13" t="s">
        <v>859</v>
      </c>
      <c r="I129" s="13" t="s">
        <v>856</v>
      </c>
    </row>
    <row r="130" spans="1:9" ht="12.75">
      <c r="A130" s="12" t="s">
        <v>860</v>
      </c>
      <c r="B130" s="12" t="s">
        <v>750</v>
      </c>
      <c r="C130" s="12" t="s">
        <v>861</v>
      </c>
      <c r="D130" s="12" t="s">
        <v>337</v>
      </c>
      <c r="E130" s="13" t="s">
        <v>420</v>
      </c>
      <c r="F130" s="13" t="s">
        <v>862</v>
      </c>
      <c r="G130" s="13" t="s">
        <v>863</v>
      </c>
      <c r="H130" s="13" t="s">
        <v>864</v>
      </c>
      <c r="I130" s="13" t="s">
        <v>865</v>
      </c>
    </row>
    <row r="131" spans="1:9" ht="12.75">
      <c r="A131" s="12" t="s">
        <v>866</v>
      </c>
      <c r="B131" s="12" t="s">
        <v>867</v>
      </c>
      <c r="C131" s="12" t="s">
        <v>868</v>
      </c>
      <c r="D131" s="12" t="s">
        <v>337</v>
      </c>
      <c r="E131" s="13" t="s">
        <v>420</v>
      </c>
      <c r="F131" s="13" t="s">
        <v>794</v>
      </c>
      <c r="G131" s="13" t="s">
        <v>869</v>
      </c>
      <c r="H131" s="13" t="s">
        <v>870</v>
      </c>
      <c r="I131" s="13" t="s">
        <v>871</v>
      </c>
    </row>
    <row r="132" spans="1:9" ht="12.75">
      <c r="A132" s="12" t="s">
        <v>872</v>
      </c>
      <c r="B132" s="12" t="s">
        <v>755</v>
      </c>
      <c r="C132" s="12" t="s">
        <v>873</v>
      </c>
      <c r="D132" s="12" t="s">
        <v>337</v>
      </c>
      <c r="E132" s="13" t="s">
        <v>420</v>
      </c>
      <c r="F132" s="13" t="s">
        <v>862</v>
      </c>
      <c r="G132" s="13" t="s">
        <v>874</v>
      </c>
      <c r="H132" s="13" t="s">
        <v>875</v>
      </c>
      <c r="I132" s="13" t="s">
        <v>876</v>
      </c>
    </row>
    <row r="133" spans="1:9" ht="12.75">
      <c r="A133" s="12" t="s">
        <v>877</v>
      </c>
      <c r="B133" s="12" t="s">
        <v>760</v>
      </c>
      <c r="C133" s="12" t="s">
        <v>878</v>
      </c>
      <c r="D133" s="12" t="s">
        <v>337</v>
      </c>
      <c r="E133" s="13" t="s">
        <v>420</v>
      </c>
      <c r="F133" s="13" t="s">
        <v>862</v>
      </c>
      <c r="G133" s="13" t="s">
        <v>879</v>
      </c>
      <c r="H133" s="13" t="s">
        <v>880</v>
      </c>
      <c r="I133" s="13" t="s">
        <v>881</v>
      </c>
    </row>
    <row r="134" spans="1:9" ht="12.75">
      <c r="A134" s="12" t="s">
        <v>882</v>
      </c>
      <c r="B134" s="12" t="s">
        <v>764</v>
      </c>
      <c r="C134" s="12" t="s">
        <v>883</v>
      </c>
      <c r="D134" s="12" t="s">
        <v>337</v>
      </c>
      <c r="E134" s="13" t="s">
        <v>420</v>
      </c>
      <c r="F134" s="13" t="s">
        <v>862</v>
      </c>
      <c r="G134" s="13" t="s">
        <v>884</v>
      </c>
      <c r="H134" s="13" t="s">
        <v>885</v>
      </c>
      <c r="I134" s="13" t="s">
        <v>886</v>
      </c>
    </row>
    <row r="135" spans="1:9" ht="12.75">
      <c r="A135" s="12" t="s">
        <v>887</v>
      </c>
      <c r="B135" s="12" t="s">
        <v>770</v>
      </c>
      <c r="C135" s="12" t="s">
        <v>888</v>
      </c>
      <c r="D135" s="12" t="s">
        <v>337</v>
      </c>
      <c r="E135" s="13" t="s">
        <v>420</v>
      </c>
      <c r="F135" s="13" t="s">
        <v>862</v>
      </c>
      <c r="G135" s="13" t="s">
        <v>889</v>
      </c>
      <c r="H135" s="13" t="s">
        <v>890</v>
      </c>
      <c r="I135" s="13" t="s">
        <v>887</v>
      </c>
    </row>
    <row r="136" spans="1:9" ht="12.75">
      <c r="A136" s="12" t="s">
        <v>891</v>
      </c>
      <c r="B136" s="12" t="s">
        <v>776</v>
      </c>
      <c r="C136" s="12" t="s">
        <v>892</v>
      </c>
      <c r="D136" s="12" t="s">
        <v>337</v>
      </c>
      <c r="E136" s="13" t="s">
        <v>420</v>
      </c>
      <c r="F136" s="13" t="s">
        <v>862</v>
      </c>
      <c r="G136" s="13" t="s">
        <v>893</v>
      </c>
      <c r="H136" s="13" t="s">
        <v>894</v>
      </c>
      <c r="I136" s="13" t="s">
        <v>895</v>
      </c>
    </row>
    <row r="137" spans="1:9" ht="12.75">
      <c r="A137" s="12" t="s">
        <v>896</v>
      </c>
      <c r="B137" s="12" t="s">
        <v>897</v>
      </c>
      <c r="C137" s="12" t="s">
        <v>898</v>
      </c>
      <c r="D137" s="12" t="s">
        <v>337</v>
      </c>
      <c r="E137" s="13" t="s">
        <v>420</v>
      </c>
      <c r="F137" s="13" t="s">
        <v>862</v>
      </c>
      <c r="G137" s="13" t="s">
        <v>899</v>
      </c>
      <c r="H137" s="13" t="s">
        <v>900</v>
      </c>
      <c r="I137" s="13" t="s">
        <v>901</v>
      </c>
    </row>
    <row r="138" spans="1:9" ht="12.75">
      <c r="A138" s="12" t="s">
        <v>902</v>
      </c>
      <c r="B138" s="12" t="s">
        <v>874</v>
      </c>
      <c r="C138" s="12" t="s">
        <v>903</v>
      </c>
      <c r="D138" s="12" t="s">
        <v>337</v>
      </c>
      <c r="E138" s="13" t="s">
        <v>420</v>
      </c>
      <c r="F138" s="13" t="s">
        <v>904</v>
      </c>
      <c r="G138" s="13" t="s">
        <v>905</v>
      </c>
      <c r="H138" s="13" t="s">
        <v>906</v>
      </c>
      <c r="I138" s="13" t="s">
        <v>907</v>
      </c>
    </row>
    <row r="139" spans="1:9" ht="12.75">
      <c r="A139" s="12" t="s">
        <v>908</v>
      </c>
      <c r="B139" s="12" t="s">
        <v>879</v>
      </c>
      <c r="C139" s="12" t="s">
        <v>909</v>
      </c>
      <c r="D139" s="12" t="s">
        <v>337</v>
      </c>
      <c r="E139" s="13" t="s">
        <v>420</v>
      </c>
      <c r="F139" s="13" t="s">
        <v>904</v>
      </c>
      <c r="G139" s="13" t="s">
        <v>910</v>
      </c>
      <c r="H139" s="13" t="s">
        <v>911</v>
      </c>
      <c r="I139" s="13" t="s">
        <v>912</v>
      </c>
    </row>
    <row r="140" spans="1:9" ht="12.75">
      <c r="A140" s="12" t="s">
        <v>913</v>
      </c>
      <c r="B140" s="12" t="s">
        <v>884</v>
      </c>
      <c r="C140" s="12" t="s">
        <v>914</v>
      </c>
      <c r="D140" s="12" t="s">
        <v>337</v>
      </c>
      <c r="E140" s="13" t="s">
        <v>420</v>
      </c>
      <c r="F140" s="13" t="s">
        <v>904</v>
      </c>
      <c r="G140" s="13" t="s">
        <v>915</v>
      </c>
      <c r="H140" s="13" t="s">
        <v>916</v>
      </c>
      <c r="I140" s="13" t="s">
        <v>917</v>
      </c>
    </row>
    <row r="141" spans="1:9" ht="12.75">
      <c r="A141" s="12" t="s">
        <v>918</v>
      </c>
      <c r="B141" s="12" t="s">
        <v>889</v>
      </c>
      <c r="C141" s="12" t="s">
        <v>919</v>
      </c>
      <c r="D141" s="12" t="s">
        <v>337</v>
      </c>
      <c r="E141" s="13" t="s">
        <v>420</v>
      </c>
      <c r="F141" s="13" t="s">
        <v>904</v>
      </c>
      <c r="G141" s="13" t="s">
        <v>920</v>
      </c>
      <c r="H141" s="13" t="s">
        <v>921</v>
      </c>
      <c r="I141" s="13" t="s">
        <v>922</v>
      </c>
    </row>
    <row r="142" spans="1:9" ht="12.75">
      <c r="A142" s="12" t="s">
        <v>923</v>
      </c>
      <c r="B142" s="12" t="s">
        <v>924</v>
      </c>
      <c r="C142" s="12" t="s">
        <v>925</v>
      </c>
      <c r="D142" s="12" t="s">
        <v>337</v>
      </c>
      <c r="E142" s="13" t="s">
        <v>420</v>
      </c>
      <c r="F142" s="13" t="s">
        <v>904</v>
      </c>
      <c r="G142" s="13" t="s">
        <v>926</v>
      </c>
      <c r="H142" s="13" t="s">
        <v>927</v>
      </c>
      <c r="I142" s="13" t="s">
        <v>928</v>
      </c>
    </row>
    <row r="143" spans="1:9" ht="12.75">
      <c r="A143" s="12" t="s">
        <v>929</v>
      </c>
      <c r="B143" s="12" t="s">
        <v>930</v>
      </c>
      <c r="C143" s="12" t="s">
        <v>931</v>
      </c>
      <c r="D143" s="12" t="s">
        <v>337</v>
      </c>
      <c r="E143" s="13" t="s">
        <v>420</v>
      </c>
      <c r="F143" s="13" t="s">
        <v>904</v>
      </c>
      <c r="G143" s="13" t="s">
        <v>932</v>
      </c>
      <c r="H143" s="13" t="s">
        <v>933</v>
      </c>
      <c r="I143" s="13" t="s">
        <v>934</v>
      </c>
    </row>
    <row r="144" spans="1:9" ht="12.75">
      <c r="A144" s="12" t="s">
        <v>935</v>
      </c>
      <c r="B144" s="12" t="s">
        <v>936</v>
      </c>
      <c r="C144" s="12" t="s">
        <v>937</v>
      </c>
      <c r="D144" s="12" t="s">
        <v>337</v>
      </c>
      <c r="E144" s="13" t="s">
        <v>420</v>
      </c>
      <c r="F144" s="13" t="s">
        <v>904</v>
      </c>
      <c r="G144" s="13" t="s">
        <v>938</v>
      </c>
      <c r="H144" s="13" t="s">
        <v>939</v>
      </c>
      <c r="I144" s="13" t="s">
        <v>940</v>
      </c>
    </row>
    <row r="145" spans="1:9" ht="12.75">
      <c r="A145" s="12" t="s">
        <v>941</v>
      </c>
      <c r="B145" s="12" t="s">
        <v>942</v>
      </c>
      <c r="C145" s="12" t="s">
        <v>943</v>
      </c>
      <c r="D145" s="12" t="s">
        <v>337</v>
      </c>
      <c r="E145" s="13" t="s">
        <v>420</v>
      </c>
      <c r="F145" s="13" t="s">
        <v>904</v>
      </c>
      <c r="G145" s="13" t="s">
        <v>944</v>
      </c>
      <c r="H145" s="13" t="s">
        <v>945</v>
      </c>
      <c r="I145" s="13" t="s">
        <v>946</v>
      </c>
    </row>
    <row r="146" spans="1:9" ht="12.75">
      <c r="A146" s="12" t="s">
        <v>947</v>
      </c>
      <c r="B146" s="12" t="s">
        <v>948</v>
      </c>
      <c r="C146" s="12" t="e">
        <v>#N/A</v>
      </c>
      <c r="D146" s="12" t="e">
        <v>#N/A</v>
      </c>
      <c r="E146" s="13" t="e">
        <v>#N/A</v>
      </c>
      <c r="F146" s="13" t="e">
        <v>#N/A</v>
      </c>
      <c r="G146" s="13" t="e">
        <v>#N/A</v>
      </c>
      <c r="H146" s="13" t="e">
        <v>#N/A</v>
      </c>
      <c r="I146" s="13" t="e">
        <v>#N/A</v>
      </c>
    </row>
    <row r="147" spans="1:9" ht="12.75">
      <c r="A147" s="12" t="s">
        <v>949</v>
      </c>
      <c r="B147" s="12" t="s">
        <v>837</v>
      </c>
      <c r="C147" s="12" t="s">
        <v>950</v>
      </c>
      <c r="D147" s="12" t="s">
        <v>337</v>
      </c>
      <c r="E147" s="13" t="s">
        <v>420</v>
      </c>
      <c r="F147" s="13" t="s">
        <v>951</v>
      </c>
      <c r="G147" s="13" t="s">
        <v>952</v>
      </c>
      <c r="H147" s="13" t="s">
        <v>953</v>
      </c>
      <c r="I147" s="13" t="s">
        <v>954</v>
      </c>
    </row>
    <row r="148" spans="1:9" ht="12.75">
      <c r="A148" s="12" t="s">
        <v>949</v>
      </c>
      <c r="B148" s="12" t="s">
        <v>955</v>
      </c>
      <c r="C148" s="12" t="s">
        <v>956</v>
      </c>
      <c r="D148" s="12" t="s">
        <v>337</v>
      </c>
      <c r="E148" s="13" t="s">
        <v>420</v>
      </c>
      <c r="F148" s="13" t="s">
        <v>951</v>
      </c>
      <c r="G148" s="13" t="s">
        <v>957</v>
      </c>
      <c r="H148" s="13" t="s">
        <v>958</v>
      </c>
      <c r="I148" s="13" t="s">
        <v>949</v>
      </c>
    </row>
    <row r="149" spans="1:9" ht="12.75">
      <c r="A149" s="12" t="s">
        <v>959</v>
      </c>
      <c r="B149" s="12" t="s">
        <v>795</v>
      </c>
      <c r="C149" s="12" t="s">
        <v>960</v>
      </c>
      <c r="D149" s="12" t="s">
        <v>337</v>
      </c>
      <c r="E149" s="13" t="s">
        <v>420</v>
      </c>
      <c r="F149" s="13" t="s">
        <v>951</v>
      </c>
      <c r="G149" s="13" t="s">
        <v>952</v>
      </c>
      <c r="H149" s="13" t="s">
        <v>953</v>
      </c>
      <c r="I149" s="13" t="s">
        <v>961</v>
      </c>
    </row>
    <row r="150" spans="1:9" ht="12.75">
      <c r="A150" s="12" t="s">
        <v>962</v>
      </c>
      <c r="B150" s="12" t="s">
        <v>800</v>
      </c>
      <c r="C150" s="12" t="s">
        <v>963</v>
      </c>
      <c r="D150" s="12" t="s">
        <v>337</v>
      </c>
      <c r="E150" s="13" t="s">
        <v>420</v>
      </c>
      <c r="F150" s="13" t="s">
        <v>951</v>
      </c>
      <c r="G150" s="13" t="s">
        <v>964</v>
      </c>
      <c r="H150" s="13" t="s">
        <v>965</v>
      </c>
      <c r="I150" s="13" t="s">
        <v>966</v>
      </c>
    </row>
    <row r="151" spans="1:9" ht="12.75">
      <c r="A151" s="12" t="s">
        <v>967</v>
      </c>
      <c r="B151" s="12" t="s">
        <v>810</v>
      </c>
      <c r="C151" s="12" t="s">
        <v>968</v>
      </c>
      <c r="D151" s="12" t="s">
        <v>337</v>
      </c>
      <c r="E151" s="13" t="s">
        <v>420</v>
      </c>
      <c r="F151" s="13" t="s">
        <v>951</v>
      </c>
      <c r="G151" s="13" t="s">
        <v>969</v>
      </c>
      <c r="H151" s="13" t="s">
        <v>970</v>
      </c>
      <c r="I151" s="13" t="s">
        <v>967</v>
      </c>
    </row>
    <row r="152" spans="1:9" ht="12.75">
      <c r="A152" s="12" t="s">
        <v>971</v>
      </c>
      <c r="B152" s="12" t="s">
        <v>816</v>
      </c>
      <c r="C152" s="12" t="s">
        <v>972</v>
      </c>
      <c r="D152" s="12" t="s">
        <v>337</v>
      </c>
      <c r="E152" s="13" t="s">
        <v>420</v>
      </c>
      <c r="F152" s="13" t="s">
        <v>951</v>
      </c>
      <c r="G152" s="13" t="s">
        <v>973</v>
      </c>
      <c r="H152" s="13" t="s">
        <v>974</v>
      </c>
      <c r="I152" s="13" t="s">
        <v>971</v>
      </c>
    </row>
    <row r="153" spans="1:9" ht="12.75">
      <c r="A153" s="12" t="s">
        <v>975</v>
      </c>
      <c r="B153" s="12" t="s">
        <v>976</v>
      </c>
      <c r="C153" s="12" t="s">
        <v>977</v>
      </c>
      <c r="D153" s="12" t="s">
        <v>337</v>
      </c>
      <c r="E153" s="13" t="s">
        <v>420</v>
      </c>
      <c r="F153" s="13" t="s">
        <v>951</v>
      </c>
      <c r="G153" s="13" t="s">
        <v>978</v>
      </c>
      <c r="H153" s="13" t="s">
        <v>979</v>
      </c>
      <c r="I153" s="13" t="s">
        <v>975</v>
      </c>
    </row>
    <row r="154" spans="1:9" ht="12.75">
      <c r="A154" s="12" t="s">
        <v>980</v>
      </c>
      <c r="B154" s="12" t="s">
        <v>981</v>
      </c>
      <c r="C154" s="12" t="s">
        <v>982</v>
      </c>
      <c r="D154" s="12" t="s">
        <v>337</v>
      </c>
      <c r="E154" s="13" t="s">
        <v>420</v>
      </c>
      <c r="F154" s="13" t="s">
        <v>794</v>
      </c>
      <c r="G154" s="13" t="s">
        <v>983</v>
      </c>
      <c r="H154" s="13" t="s">
        <v>984</v>
      </c>
      <c r="I154" s="13" t="s">
        <v>985</v>
      </c>
    </row>
    <row r="155" spans="1:9" ht="12.75">
      <c r="A155" s="12" t="s">
        <v>986</v>
      </c>
      <c r="B155" s="12" t="s">
        <v>987</v>
      </c>
      <c r="C155" s="12" t="s">
        <v>988</v>
      </c>
      <c r="D155" s="12" t="s">
        <v>337</v>
      </c>
      <c r="E155" s="13" t="s">
        <v>420</v>
      </c>
      <c r="F155" s="13" t="s">
        <v>951</v>
      </c>
      <c r="G155" s="13" t="s">
        <v>989</v>
      </c>
      <c r="H155" s="13" t="s">
        <v>990</v>
      </c>
      <c r="I155" s="13" t="s">
        <v>991</v>
      </c>
    </row>
    <row r="156" spans="1:9" ht="12.75">
      <c r="A156" s="12" t="s">
        <v>992</v>
      </c>
      <c r="B156" s="12" t="s">
        <v>993</v>
      </c>
      <c r="C156" s="12" t="s">
        <v>994</v>
      </c>
      <c r="D156" s="12" t="s">
        <v>337</v>
      </c>
      <c r="E156" s="13" t="e">
        <v>#N/A</v>
      </c>
      <c r="F156" s="13" t="e">
        <v>#N/A</v>
      </c>
      <c r="G156" s="13">
        <v>0</v>
      </c>
      <c r="H156" s="13" t="e">
        <v>#N/A</v>
      </c>
      <c r="I156" s="13">
        <v>0</v>
      </c>
    </row>
    <row r="157" spans="1:9" ht="12.75">
      <c r="A157" s="12" t="s">
        <v>995</v>
      </c>
      <c r="B157" s="12" t="s">
        <v>983</v>
      </c>
      <c r="C157" s="12" t="s">
        <v>996</v>
      </c>
      <c r="D157" s="12" t="s">
        <v>337</v>
      </c>
      <c r="E157" s="13" t="e">
        <v>#N/A</v>
      </c>
      <c r="F157" s="13" t="e">
        <v>#N/A</v>
      </c>
      <c r="G157" s="13">
        <v>0</v>
      </c>
      <c r="H157" s="13" t="e">
        <v>#N/A</v>
      </c>
      <c r="I157" s="13">
        <v>0</v>
      </c>
    </row>
    <row r="158" spans="1:9" ht="12.75">
      <c r="A158" s="12" t="s">
        <v>997</v>
      </c>
      <c r="B158" s="12" t="s">
        <v>821</v>
      </c>
      <c r="C158" s="12" t="s">
        <v>998</v>
      </c>
      <c r="D158" s="12" t="s">
        <v>337</v>
      </c>
      <c r="E158" s="13" t="e">
        <v>#N/A</v>
      </c>
      <c r="F158" s="13" t="e">
        <v>#N/A</v>
      </c>
      <c r="G158" s="13">
        <v>0</v>
      </c>
      <c r="H158" s="13" t="e">
        <v>#N/A</v>
      </c>
      <c r="I158" s="13">
        <v>0</v>
      </c>
    </row>
    <row r="159" spans="1:9" ht="12.75">
      <c r="A159" s="12" t="s">
        <v>999</v>
      </c>
      <c r="B159" s="12" t="s">
        <v>1000</v>
      </c>
      <c r="C159" s="12" t="e">
        <v>#N/A</v>
      </c>
      <c r="D159" s="12" t="e">
        <v>#N/A</v>
      </c>
      <c r="E159" s="13" t="e">
        <v>#N/A</v>
      </c>
      <c r="F159" s="13" t="e">
        <v>#N/A</v>
      </c>
      <c r="G159" s="13" t="e">
        <v>#N/A</v>
      </c>
      <c r="H159" s="13" t="e">
        <v>#N/A</v>
      </c>
      <c r="I159" s="13" t="e">
        <v>#N/A</v>
      </c>
    </row>
    <row r="160" spans="1:9" ht="12.75">
      <c r="A160" s="12" t="s">
        <v>213</v>
      </c>
      <c r="B160" s="12" t="s">
        <v>926</v>
      </c>
      <c r="C160" s="12" t="s">
        <v>1001</v>
      </c>
      <c r="D160" s="12" t="s">
        <v>420</v>
      </c>
      <c r="E160" s="13" t="s">
        <v>1002</v>
      </c>
      <c r="F160" s="13" t="s">
        <v>1003</v>
      </c>
      <c r="G160" s="13" t="s">
        <v>1004</v>
      </c>
      <c r="H160" s="13" t="s">
        <v>1005</v>
      </c>
      <c r="I160" s="13" t="s">
        <v>1006</v>
      </c>
    </row>
    <row r="161" spans="1:9" ht="12.75">
      <c r="A161" s="12" t="s">
        <v>1007</v>
      </c>
      <c r="B161" s="12" t="s">
        <v>1008</v>
      </c>
      <c r="C161" s="12" t="s">
        <v>1009</v>
      </c>
      <c r="D161" s="12" t="s">
        <v>420</v>
      </c>
      <c r="E161" s="13" t="s">
        <v>1002</v>
      </c>
      <c r="F161" s="13" t="s">
        <v>1003</v>
      </c>
      <c r="G161" s="13" t="s">
        <v>1010</v>
      </c>
      <c r="H161" s="13" t="s">
        <v>1011</v>
      </c>
      <c r="I161" s="13" t="s">
        <v>1007</v>
      </c>
    </row>
    <row r="162" spans="1:9" ht="12.75">
      <c r="A162" s="12" t="s">
        <v>1012</v>
      </c>
      <c r="B162" s="12" t="s">
        <v>932</v>
      </c>
      <c r="C162" s="12" t="s">
        <v>1013</v>
      </c>
      <c r="D162" s="12" t="s">
        <v>420</v>
      </c>
      <c r="E162" s="13" t="s">
        <v>1002</v>
      </c>
      <c r="F162" s="13" t="s">
        <v>1003</v>
      </c>
      <c r="G162" s="13" t="s">
        <v>1014</v>
      </c>
      <c r="H162" s="13" t="s">
        <v>1015</v>
      </c>
      <c r="I162" s="13" t="s">
        <v>1012</v>
      </c>
    </row>
    <row r="163" spans="1:9" ht="12.75">
      <c r="A163" s="12" t="s">
        <v>1016</v>
      </c>
      <c r="B163" s="12" t="s">
        <v>938</v>
      </c>
      <c r="C163" s="12" t="s">
        <v>1017</v>
      </c>
      <c r="D163" s="12" t="s">
        <v>420</v>
      </c>
      <c r="E163" s="13" t="s">
        <v>1002</v>
      </c>
      <c r="F163" s="13" t="s">
        <v>1003</v>
      </c>
      <c r="G163" s="13" t="s">
        <v>1018</v>
      </c>
      <c r="H163" s="13" t="s">
        <v>1019</v>
      </c>
      <c r="I163" s="13" t="s">
        <v>1020</v>
      </c>
    </row>
    <row r="164" spans="1:9" ht="12.75">
      <c r="A164" s="12" t="s">
        <v>1021</v>
      </c>
      <c r="B164" s="12" t="s">
        <v>1022</v>
      </c>
      <c r="C164" s="12" t="e">
        <v>#N/A</v>
      </c>
      <c r="D164" s="12" t="e">
        <v>#N/A</v>
      </c>
      <c r="E164" s="13" t="e">
        <v>#N/A</v>
      </c>
      <c r="F164" s="13" t="e">
        <v>#N/A</v>
      </c>
      <c r="G164" s="13" t="e">
        <v>#N/A</v>
      </c>
      <c r="H164" s="13" t="e">
        <v>#N/A</v>
      </c>
      <c r="I164" s="13" t="e">
        <v>#N/A</v>
      </c>
    </row>
    <row r="165" spans="1:9" ht="12.75">
      <c r="A165" s="12" t="s">
        <v>1023</v>
      </c>
      <c r="B165" s="12" t="s">
        <v>952</v>
      </c>
      <c r="C165" s="12" t="s">
        <v>1024</v>
      </c>
      <c r="D165" s="12" t="s">
        <v>1002</v>
      </c>
      <c r="E165" s="13" t="s">
        <v>1002</v>
      </c>
      <c r="F165" s="13" t="s">
        <v>1003</v>
      </c>
      <c r="G165" s="13" t="s">
        <v>1025</v>
      </c>
      <c r="H165" s="13" t="s">
        <v>1026</v>
      </c>
      <c r="I165" s="13" t="s">
        <v>1027</v>
      </c>
    </row>
    <row r="166" spans="1:9" ht="12.75">
      <c r="A166" s="12" t="s">
        <v>1023</v>
      </c>
      <c r="B166" s="12" t="s">
        <v>1028</v>
      </c>
      <c r="C166" s="12" t="s">
        <v>1029</v>
      </c>
      <c r="D166" s="12" t="s">
        <v>1002</v>
      </c>
      <c r="E166" s="13" t="s">
        <v>1002</v>
      </c>
      <c r="F166" s="13" t="s">
        <v>1003</v>
      </c>
      <c r="G166" s="13" t="s">
        <v>1030</v>
      </c>
      <c r="H166" s="13" t="s">
        <v>1031</v>
      </c>
      <c r="I166" s="13" t="s">
        <v>1027</v>
      </c>
    </row>
    <row r="167" spans="1:9" ht="12.75">
      <c r="A167" s="12" t="s">
        <v>1032</v>
      </c>
      <c r="B167" s="12" t="s">
        <v>1033</v>
      </c>
      <c r="C167" s="12" t="s">
        <v>1034</v>
      </c>
      <c r="D167" s="12" t="s">
        <v>1002</v>
      </c>
      <c r="E167" s="13" t="s">
        <v>1035</v>
      </c>
      <c r="F167" s="13" t="s">
        <v>1036</v>
      </c>
      <c r="G167" s="13" t="s">
        <v>1037</v>
      </c>
      <c r="H167" s="13" t="s">
        <v>1038</v>
      </c>
      <c r="I167" s="13" t="s">
        <v>1039</v>
      </c>
    </row>
    <row r="168" spans="1:9" ht="12.75">
      <c r="A168" s="12" t="s">
        <v>1032</v>
      </c>
      <c r="B168" s="12" t="s">
        <v>1040</v>
      </c>
      <c r="C168" s="12" t="s">
        <v>1041</v>
      </c>
      <c r="D168" s="12" t="s">
        <v>1002</v>
      </c>
      <c r="E168" s="13" t="s">
        <v>1035</v>
      </c>
      <c r="F168" s="13" t="s">
        <v>1036</v>
      </c>
      <c r="G168" s="13" t="s">
        <v>1042</v>
      </c>
      <c r="H168" s="13" t="s">
        <v>1043</v>
      </c>
      <c r="I168" s="13" t="s">
        <v>1039</v>
      </c>
    </row>
    <row r="169" spans="1:9" ht="12.75">
      <c r="A169" s="12" t="s">
        <v>1044</v>
      </c>
      <c r="B169" s="12" t="s">
        <v>1045</v>
      </c>
      <c r="C169" s="12" t="s">
        <v>1046</v>
      </c>
      <c r="D169" s="12" t="s">
        <v>1002</v>
      </c>
      <c r="E169" s="13" t="s">
        <v>420</v>
      </c>
      <c r="F169" s="13" t="s">
        <v>951</v>
      </c>
      <c r="G169" s="13" t="s">
        <v>1033</v>
      </c>
      <c r="H169" s="13" t="s">
        <v>1047</v>
      </c>
      <c r="I169" s="13" t="s">
        <v>1048</v>
      </c>
    </row>
    <row r="170" spans="1:9" ht="12.75">
      <c r="A170" s="12" t="s">
        <v>1049</v>
      </c>
      <c r="B170" s="12" t="s">
        <v>1050</v>
      </c>
      <c r="C170" s="12" t="s">
        <v>1051</v>
      </c>
      <c r="D170" s="12" t="s">
        <v>1002</v>
      </c>
      <c r="E170" s="13" t="s">
        <v>1035</v>
      </c>
      <c r="F170" s="13" t="s">
        <v>1036</v>
      </c>
      <c r="G170" s="13" t="s">
        <v>1052</v>
      </c>
      <c r="H170" s="13" t="s">
        <v>1053</v>
      </c>
      <c r="I170" s="13" t="s">
        <v>1054</v>
      </c>
    </row>
    <row r="171" spans="1:9" ht="12.75">
      <c r="A171" s="12" t="s">
        <v>1055</v>
      </c>
      <c r="B171" s="12" t="s">
        <v>1056</v>
      </c>
      <c r="C171" s="12" t="s">
        <v>1057</v>
      </c>
      <c r="D171" s="12" t="s">
        <v>1002</v>
      </c>
      <c r="E171" s="13" t="s">
        <v>420</v>
      </c>
      <c r="F171" s="13" t="s">
        <v>951</v>
      </c>
      <c r="G171" s="13" t="s">
        <v>1033</v>
      </c>
      <c r="H171" s="13" t="s">
        <v>1047</v>
      </c>
      <c r="I171" s="13" t="s">
        <v>1048</v>
      </c>
    </row>
    <row r="172" spans="1:9" ht="12.75">
      <c r="A172" s="12" t="s">
        <v>1058</v>
      </c>
      <c r="B172" s="12" t="s">
        <v>1059</v>
      </c>
      <c r="C172" s="12" t="s">
        <v>1060</v>
      </c>
      <c r="D172" s="12" t="s">
        <v>1002</v>
      </c>
      <c r="E172" s="13" t="e">
        <v>#N/A</v>
      </c>
      <c r="F172" s="13" t="e">
        <v>#N/A</v>
      </c>
      <c r="G172" s="13">
        <v>0</v>
      </c>
      <c r="H172" s="13" t="e">
        <v>#N/A</v>
      </c>
      <c r="I172" s="13">
        <v>0</v>
      </c>
    </row>
    <row r="173" spans="1:9" ht="12.75">
      <c r="A173" s="12" t="s">
        <v>1061</v>
      </c>
      <c r="B173" s="12" t="s">
        <v>1062</v>
      </c>
      <c r="C173" s="12" t="s">
        <v>1063</v>
      </c>
      <c r="D173" s="12" t="s">
        <v>1002</v>
      </c>
      <c r="E173" s="13" t="s">
        <v>1035</v>
      </c>
      <c r="F173" s="13" t="s">
        <v>1036</v>
      </c>
      <c r="G173" s="13" t="s">
        <v>1064</v>
      </c>
      <c r="H173" s="13" t="s">
        <v>1065</v>
      </c>
      <c r="I173" s="13" t="s">
        <v>1066</v>
      </c>
    </row>
    <row r="174" spans="1:9" ht="12.75">
      <c r="A174" s="12" t="s">
        <v>1061</v>
      </c>
      <c r="B174" s="12" t="s">
        <v>1067</v>
      </c>
      <c r="C174" s="12" t="s">
        <v>1068</v>
      </c>
      <c r="D174" s="12" t="s">
        <v>1002</v>
      </c>
      <c r="E174" s="13" t="s">
        <v>1035</v>
      </c>
      <c r="F174" s="13" t="s">
        <v>1036</v>
      </c>
      <c r="G174" s="13" t="s">
        <v>1064</v>
      </c>
      <c r="H174" s="13" t="s">
        <v>1065</v>
      </c>
      <c r="I174" s="13" t="s">
        <v>1066</v>
      </c>
    </row>
    <row r="175" spans="1:9" ht="12.75">
      <c r="A175" s="12" t="s">
        <v>1069</v>
      </c>
      <c r="B175" s="12" t="s">
        <v>1070</v>
      </c>
      <c r="C175" s="12" t="e">
        <v>#N/A</v>
      </c>
      <c r="D175" s="12" t="e">
        <v>#N/A</v>
      </c>
      <c r="E175" s="13" t="e">
        <v>#N/A</v>
      </c>
      <c r="F175" s="13" t="e">
        <v>#N/A</v>
      </c>
      <c r="G175" s="13" t="e">
        <v>#N/A</v>
      </c>
      <c r="H175" s="13" t="e">
        <v>#N/A</v>
      </c>
      <c r="I175" s="13" t="e">
        <v>#N/A</v>
      </c>
    </row>
    <row r="176" spans="1:9" ht="12.75">
      <c r="A176" s="12" t="s">
        <v>1071</v>
      </c>
      <c r="B176" s="12" t="s">
        <v>1025</v>
      </c>
      <c r="C176" s="12" t="s">
        <v>1072</v>
      </c>
      <c r="D176" s="12" t="s">
        <v>1073</v>
      </c>
      <c r="E176" s="13" t="s">
        <v>1073</v>
      </c>
      <c r="F176" s="13" t="s">
        <v>1074</v>
      </c>
      <c r="G176" s="13" t="s">
        <v>1075</v>
      </c>
      <c r="H176" s="13" t="s">
        <v>1076</v>
      </c>
      <c r="I176" s="13" t="s">
        <v>1077</v>
      </c>
    </row>
    <row r="177" spans="1:9" ht="12.75">
      <c r="A177" s="12" t="s">
        <v>1078</v>
      </c>
      <c r="B177" s="12" t="s">
        <v>1079</v>
      </c>
      <c r="C177" s="12" t="s">
        <v>1080</v>
      </c>
      <c r="D177" s="12" t="s">
        <v>1073</v>
      </c>
      <c r="E177" s="13" t="s">
        <v>1073</v>
      </c>
      <c r="F177" s="13" t="s">
        <v>1074</v>
      </c>
      <c r="G177" s="13" t="s">
        <v>1081</v>
      </c>
      <c r="H177" s="13" t="s">
        <v>1082</v>
      </c>
      <c r="I177" s="13" t="s">
        <v>1083</v>
      </c>
    </row>
    <row r="178" spans="1:9" ht="12.75">
      <c r="A178" s="12" t="s">
        <v>1084</v>
      </c>
      <c r="B178" s="12" t="s">
        <v>1085</v>
      </c>
      <c r="C178" s="12" t="s">
        <v>1086</v>
      </c>
      <c r="D178" s="12" t="s">
        <v>1073</v>
      </c>
      <c r="E178" s="13" t="e">
        <v>#N/A</v>
      </c>
      <c r="F178" s="13" t="e">
        <v>#N/A</v>
      </c>
      <c r="G178" s="13">
        <v>0</v>
      </c>
      <c r="H178" s="13" t="e">
        <v>#N/A</v>
      </c>
      <c r="I178" s="13">
        <v>0</v>
      </c>
    </row>
    <row r="179" spans="1:9" ht="12.75">
      <c r="A179" s="12" t="s">
        <v>1087</v>
      </c>
      <c r="B179" s="12" t="s">
        <v>1088</v>
      </c>
      <c r="C179" s="12" t="s">
        <v>1089</v>
      </c>
      <c r="D179" s="12" t="s">
        <v>1073</v>
      </c>
      <c r="E179" s="13" t="e">
        <v>#N/A</v>
      </c>
      <c r="F179" s="13" t="e">
        <v>#N/A</v>
      </c>
      <c r="G179" s="13">
        <v>0</v>
      </c>
      <c r="H179" s="13" t="e">
        <v>#N/A</v>
      </c>
      <c r="I179" s="13">
        <v>0</v>
      </c>
    </row>
    <row r="180" spans="1:9" ht="12.75">
      <c r="A180" s="12" t="s">
        <v>1090</v>
      </c>
      <c r="B180" s="12" t="s">
        <v>1091</v>
      </c>
      <c r="C180" s="12" t="s">
        <v>1092</v>
      </c>
      <c r="D180" s="12" t="s">
        <v>1073</v>
      </c>
      <c r="E180" s="13" t="e">
        <v>#N/A</v>
      </c>
      <c r="F180" s="13" t="e">
        <v>#N/A</v>
      </c>
      <c r="G180" s="13">
        <v>0</v>
      </c>
      <c r="H180" s="13" t="e">
        <v>#N/A</v>
      </c>
      <c r="I180" s="13">
        <v>0</v>
      </c>
    </row>
    <row r="181" spans="1:9" ht="12.75">
      <c r="A181" s="12" t="s">
        <v>1093</v>
      </c>
      <c r="B181" s="12" t="s">
        <v>1094</v>
      </c>
      <c r="C181" s="12" t="s">
        <v>1095</v>
      </c>
      <c r="D181" s="12" t="s">
        <v>1073</v>
      </c>
      <c r="E181" s="13" t="e">
        <v>#N/A</v>
      </c>
      <c r="F181" s="13" t="e">
        <v>#N/A</v>
      </c>
      <c r="G181" s="13">
        <v>0</v>
      </c>
      <c r="H181" s="13" t="e">
        <v>#N/A</v>
      </c>
      <c r="I181" s="13">
        <v>0</v>
      </c>
    </row>
    <row r="182" spans="1:9" ht="12.75">
      <c r="A182" s="12" t="s">
        <v>1096</v>
      </c>
      <c r="B182" s="12" t="s">
        <v>1097</v>
      </c>
      <c r="C182" s="12" t="s">
        <v>1098</v>
      </c>
      <c r="D182" s="12" t="s">
        <v>1073</v>
      </c>
      <c r="E182" s="13" t="e">
        <v>#N/A</v>
      </c>
      <c r="F182" s="13" t="e">
        <v>#N/A</v>
      </c>
      <c r="G182" s="13">
        <v>0</v>
      </c>
      <c r="H182" s="13" t="e">
        <v>#N/A</v>
      </c>
      <c r="I182" s="13">
        <v>0</v>
      </c>
    </row>
    <row r="183" spans="1:9" ht="12.75">
      <c r="A183" s="12" t="s">
        <v>1099</v>
      </c>
      <c r="B183" s="12" t="s">
        <v>1100</v>
      </c>
      <c r="C183" s="12" t="s">
        <v>1101</v>
      </c>
      <c r="D183" s="12" t="s">
        <v>1073</v>
      </c>
      <c r="E183" s="13" t="e">
        <v>#N/A</v>
      </c>
      <c r="F183" s="13" t="e">
        <v>#N/A</v>
      </c>
      <c r="G183" s="13">
        <v>0</v>
      </c>
      <c r="H183" s="13" t="e">
        <v>#N/A</v>
      </c>
      <c r="I183" s="13">
        <v>0</v>
      </c>
    </row>
    <row r="184" spans="1:9" ht="12.75">
      <c r="A184" s="12" t="s">
        <v>1102</v>
      </c>
      <c r="B184" s="12" t="s">
        <v>1103</v>
      </c>
      <c r="C184" s="12" t="s">
        <v>1104</v>
      </c>
      <c r="D184" s="12" t="s">
        <v>1073</v>
      </c>
      <c r="E184" s="13" t="s">
        <v>1073</v>
      </c>
      <c r="F184" s="13" t="s">
        <v>1074</v>
      </c>
      <c r="G184" s="13" t="s">
        <v>1105</v>
      </c>
      <c r="H184" s="13" t="s">
        <v>1106</v>
      </c>
      <c r="I184" s="13" t="s">
        <v>1107</v>
      </c>
    </row>
    <row r="185" spans="1:9" ht="12.75">
      <c r="A185" s="12" t="s">
        <v>1108</v>
      </c>
      <c r="B185" s="12" t="s">
        <v>1109</v>
      </c>
      <c r="C185" s="12" t="s">
        <v>1110</v>
      </c>
      <c r="D185" s="12" t="s">
        <v>1073</v>
      </c>
      <c r="E185" s="13" t="s">
        <v>1073</v>
      </c>
      <c r="F185" s="13" t="s">
        <v>1074</v>
      </c>
      <c r="G185" s="13" t="s">
        <v>1111</v>
      </c>
      <c r="H185" s="13" t="s">
        <v>1112</v>
      </c>
      <c r="I185" s="13" t="s">
        <v>1113</v>
      </c>
    </row>
    <row r="186" spans="1:9" ht="12.75">
      <c r="A186" s="12" t="s">
        <v>1114</v>
      </c>
      <c r="B186" s="12" t="s">
        <v>1115</v>
      </c>
      <c r="C186" s="12" t="s">
        <v>1116</v>
      </c>
      <c r="D186" s="12" t="s">
        <v>1073</v>
      </c>
      <c r="E186" s="13" t="e">
        <v>#N/A</v>
      </c>
      <c r="F186" s="13" t="e">
        <v>#N/A</v>
      </c>
      <c r="G186" s="13">
        <v>0</v>
      </c>
      <c r="H186" s="13" t="e">
        <v>#N/A</v>
      </c>
      <c r="I186" s="13">
        <v>0</v>
      </c>
    </row>
    <row r="187" spans="1:9" ht="12.75">
      <c r="A187" s="12" t="s">
        <v>1117</v>
      </c>
      <c r="B187" s="12" t="s">
        <v>1118</v>
      </c>
      <c r="C187" s="12" t="e">
        <v>#N/A</v>
      </c>
      <c r="D187" s="12" t="e">
        <v>#N/A</v>
      </c>
      <c r="E187" s="13" t="e">
        <v>#N/A</v>
      </c>
      <c r="F187" s="13" t="e">
        <v>#N/A</v>
      </c>
      <c r="G187" s="13" t="e">
        <v>#N/A</v>
      </c>
      <c r="H187" s="13" t="e">
        <v>#N/A</v>
      </c>
      <c r="I187" s="13" t="e">
        <v>#N/A</v>
      </c>
    </row>
    <row r="188" spans="1:9" ht="12.75">
      <c r="A188" s="12" t="s">
        <v>1119</v>
      </c>
      <c r="B188" s="12" t="s">
        <v>1075</v>
      </c>
      <c r="C188" s="12" t="s">
        <v>1120</v>
      </c>
      <c r="D188" s="12" t="s">
        <v>1121</v>
      </c>
      <c r="E188" s="13" t="s">
        <v>1121</v>
      </c>
      <c r="F188" s="13" t="s">
        <v>1122</v>
      </c>
      <c r="G188" s="13" t="s">
        <v>1123</v>
      </c>
      <c r="H188" s="13" t="s">
        <v>1124</v>
      </c>
      <c r="I188" s="13" t="s">
        <v>1125</v>
      </c>
    </row>
    <row r="189" spans="1:9" ht="12.75">
      <c r="A189" s="12" t="s">
        <v>1126</v>
      </c>
      <c r="B189" s="12" t="s">
        <v>1127</v>
      </c>
      <c r="C189" s="12" t="s">
        <v>1128</v>
      </c>
      <c r="D189" s="12" t="s">
        <v>1121</v>
      </c>
      <c r="E189" s="13" t="s">
        <v>1121</v>
      </c>
      <c r="F189" s="13" t="s">
        <v>1122</v>
      </c>
      <c r="G189" s="13" t="s">
        <v>1129</v>
      </c>
      <c r="H189" s="13" t="s">
        <v>1130</v>
      </c>
      <c r="I189" s="13" t="s">
        <v>1126</v>
      </c>
    </row>
    <row r="190" spans="1:9" ht="12.75">
      <c r="A190" s="12" t="s">
        <v>1131</v>
      </c>
      <c r="B190" s="12" t="s">
        <v>1081</v>
      </c>
      <c r="C190" s="12" t="s">
        <v>1132</v>
      </c>
      <c r="D190" s="12" t="s">
        <v>1121</v>
      </c>
      <c r="E190" s="13" t="s">
        <v>1121</v>
      </c>
      <c r="F190" s="13" t="s">
        <v>1122</v>
      </c>
      <c r="G190" s="13" t="s">
        <v>1133</v>
      </c>
      <c r="H190" s="13" t="s">
        <v>1134</v>
      </c>
      <c r="I190" s="13" t="s">
        <v>1131</v>
      </c>
    </row>
    <row r="191" spans="1:9" ht="12.75">
      <c r="A191" s="12" t="s">
        <v>1135</v>
      </c>
      <c r="B191" s="12" t="s">
        <v>1105</v>
      </c>
      <c r="C191" s="12" t="s">
        <v>1136</v>
      </c>
      <c r="D191" s="12" t="s">
        <v>1121</v>
      </c>
      <c r="E191" s="13" t="s">
        <v>1121</v>
      </c>
      <c r="F191" s="13" t="s">
        <v>1122</v>
      </c>
      <c r="G191" s="13" t="s">
        <v>1137</v>
      </c>
      <c r="H191" s="13" t="s">
        <v>1138</v>
      </c>
      <c r="I191" s="13" t="s">
        <v>1135</v>
      </c>
    </row>
    <row r="192" spans="1:9" ht="12.75">
      <c r="A192" s="12" t="s">
        <v>1139</v>
      </c>
      <c r="B192" s="12" t="s">
        <v>1111</v>
      </c>
      <c r="C192" s="12" t="s">
        <v>1140</v>
      </c>
      <c r="D192" s="12" t="s">
        <v>1121</v>
      </c>
      <c r="E192" s="13" t="s">
        <v>1121</v>
      </c>
      <c r="F192" s="13" t="s">
        <v>1122</v>
      </c>
      <c r="G192" s="13" t="s">
        <v>1141</v>
      </c>
      <c r="H192" s="13" t="s">
        <v>1142</v>
      </c>
      <c r="I192" s="13" t="s">
        <v>1139</v>
      </c>
    </row>
    <row r="193" spans="1:9" ht="12.75">
      <c r="A193" s="12" t="s">
        <v>1143</v>
      </c>
      <c r="B193" s="12" t="s">
        <v>1144</v>
      </c>
      <c r="C193" s="12" t="s">
        <v>1145</v>
      </c>
      <c r="D193" s="12" t="s">
        <v>1121</v>
      </c>
      <c r="E193" s="13" t="s">
        <v>1121</v>
      </c>
      <c r="F193" s="13" t="s">
        <v>1122</v>
      </c>
      <c r="G193" s="13" t="s">
        <v>1146</v>
      </c>
      <c r="H193" s="13" t="s">
        <v>1147</v>
      </c>
      <c r="I193" s="13" t="s">
        <v>1148</v>
      </c>
    </row>
    <row r="194" spans="1:9" ht="12.75">
      <c r="A194" s="12" t="s">
        <v>1149</v>
      </c>
      <c r="B194" s="12" t="s">
        <v>1150</v>
      </c>
      <c r="C194" s="12" t="s">
        <v>1151</v>
      </c>
      <c r="D194" s="12" t="s">
        <v>1121</v>
      </c>
      <c r="E194" s="13" t="s">
        <v>1121</v>
      </c>
      <c r="F194" s="13" t="s">
        <v>1122</v>
      </c>
      <c r="G194" s="13" t="s">
        <v>1152</v>
      </c>
      <c r="H194" s="13" t="s">
        <v>1153</v>
      </c>
      <c r="I194" s="13" t="s">
        <v>1154</v>
      </c>
    </row>
    <row r="195" spans="1:9" ht="12.75">
      <c r="A195" s="12" t="s">
        <v>1155</v>
      </c>
      <c r="B195" s="12" t="s">
        <v>1156</v>
      </c>
      <c r="C195" s="12" t="s">
        <v>1157</v>
      </c>
      <c r="D195" s="12" t="s">
        <v>1121</v>
      </c>
      <c r="E195" s="13" t="s">
        <v>1121</v>
      </c>
      <c r="F195" s="13" t="s">
        <v>1122</v>
      </c>
      <c r="G195" s="13" t="s">
        <v>1158</v>
      </c>
      <c r="H195" s="13" t="s">
        <v>1159</v>
      </c>
      <c r="I195" s="13" t="s">
        <v>1160</v>
      </c>
    </row>
    <row r="196" spans="1:9" ht="12.75">
      <c r="A196" s="12" t="s">
        <v>1161</v>
      </c>
      <c r="B196" s="12" t="s">
        <v>1162</v>
      </c>
      <c r="C196" s="12" t="s">
        <v>1163</v>
      </c>
      <c r="D196" s="12" t="s">
        <v>1121</v>
      </c>
      <c r="E196" s="13" t="s">
        <v>1121</v>
      </c>
      <c r="F196" s="13" t="s">
        <v>1122</v>
      </c>
      <c r="G196" s="13" t="s">
        <v>1164</v>
      </c>
      <c r="H196" s="13" t="s">
        <v>1165</v>
      </c>
      <c r="I196" s="13" t="s">
        <v>1166</v>
      </c>
    </row>
    <row r="197" spans="1:9" ht="12.75">
      <c r="A197" s="12" t="s">
        <v>1167</v>
      </c>
      <c r="B197" s="12" t="s">
        <v>1168</v>
      </c>
      <c r="C197" s="12" t="s">
        <v>1169</v>
      </c>
      <c r="D197" s="12" t="s">
        <v>1121</v>
      </c>
      <c r="E197" s="13" t="s">
        <v>1121</v>
      </c>
      <c r="F197" s="13" t="s">
        <v>1122</v>
      </c>
      <c r="G197" s="13" t="s">
        <v>1170</v>
      </c>
      <c r="H197" s="13" t="s">
        <v>1171</v>
      </c>
      <c r="I197" s="13" t="s">
        <v>1172</v>
      </c>
    </row>
    <row r="198" spans="1:9" ht="12.75">
      <c r="A198" s="12" t="s">
        <v>1173</v>
      </c>
      <c r="B198" s="12" t="s">
        <v>1174</v>
      </c>
      <c r="C198" s="12" t="s">
        <v>1175</v>
      </c>
      <c r="D198" s="12" t="s">
        <v>1121</v>
      </c>
      <c r="E198" s="13" t="e">
        <v>#N/A</v>
      </c>
      <c r="F198" s="13" t="e">
        <v>#N/A</v>
      </c>
      <c r="G198" s="13">
        <v>0</v>
      </c>
      <c r="H198" s="13" t="e">
        <v>#N/A</v>
      </c>
      <c r="I198" s="13">
        <v>0</v>
      </c>
    </row>
    <row r="199" spans="1:9" ht="12.75">
      <c r="A199" s="12" t="s">
        <v>1176</v>
      </c>
      <c r="B199" s="12" t="s">
        <v>1177</v>
      </c>
      <c r="C199" s="12" t="s">
        <v>1178</v>
      </c>
      <c r="D199" s="12" t="s">
        <v>1121</v>
      </c>
      <c r="E199" s="13" t="s">
        <v>1121</v>
      </c>
      <c r="F199" s="13" t="s">
        <v>1122</v>
      </c>
      <c r="G199" s="13" t="s">
        <v>1179</v>
      </c>
      <c r="H199" s="13" t="s">
        <v>1180</v>
      </c>
      <c r="I199" s="13" t="s">
        <v>1181</v>
      </c>
    </row>
    <row r="200" spans="1:9" ht="12.75">
      <c r="A200" s="12" t="s">
        <v>1182</v>
      </c>
      <c r="B200" s="12" t="s">
        <v>1183</v>
      </c>
      <c r="C200" s="12" t="s">
        <v>1184</v>
      </c>
      <c r="D200" s="12" t="s">
        <v>1121</v>
      </c>
      <c r="E200" s="13" t="e">
        <v>#N/A</v>
      </c>
      <c r="F200" s="13" t="e">
        <v>#N/A</v>
      </c>
      <c r="G200" s="13">
        <v>0</v>
      </c>
      <c r="H200" s="13" t="e">
        <v>#N/A</v>
      </c>
      <c r="I200" s="13">
        <v>0</v>
      </c>
    </row>
    <row r="201" spans="1:9" ht="12.75">
      <c r="A201" s="12" t="s">
        <v>1185</v>
      </c>
      <c r="B201" s="12" t="s">
        <v>1186</v>
      </c>
      <c r="C201" s="12" t="s">
        <v>1187</v>
      </c>
      <c r="D201" s="12" t="s">
        <v>1121</v>
      </c>
      <c r="E201" s="13" t="s">
        <v>1121</v>
      </c>
      <c r="F201" s="13" t="s">
        <v>1122</v>
      </c>
      <c r="G201" s="13" t="s">
        <v>1188</v>
      </c>
      <c r="H201" s="13" t="s">
        <v>1189</v>
      </c>
      <c r="I201" s="13" t="s">
        <v>1190</v>
      </c>
    </row>
    <row r="202" spans="1:9" ht="12.75">
      <c r="A202" s="12" t="s">
        <v>1191</v>
      </c>
      <c r="B202" s="12" t="s">
        <v>1192</v>
      </c>
      <c r="C202" s="12" t="s">
        <v>1193</v>
      </c>
      <c r="D202" s="12" t="s">
        <v>1121</v>
      </c>
      <c r="E202" s="13" t="s">
        <v>1121</v>
      </c>
      <c r="F202" s="13" t="s">
        <v>1122</v>
      </c>
      <c r="G202" s="13" t="s">
        <v>1194</v>
      </c>
      <c r="H202" s="13" t="s">
        <v>1195</v>
      </c>
      <c r="I202" s="13" t="s">
        <v>1196</v>
      </c>
    </row>
    <row r="203" spans="1:9" ht="12.75">
      <c r="A203" s="12" t="s">
        <v>1197</v>
      </c>
      <c r="B203" s="12" t="s">
        <v>1198</v>
      </c>
      <c r="C203" s="12" t="s">
        <v>1199</v>
      </c>
      <c r="D203" s="12" t="s">
        <v>1121</v>
      </c>
      <c r="E203" s="13" t="s">
        <v>1121</v>
      </c>
      <c r="F203" s="13" t="s">
        <v>1122</v>
      </c>
      <c r="G203" s="13" t="s">
        <v>1200</v>
      </c>
      <c r="H203" s="13" t="s">
        <v>1201</v>
      </c>
      <c r="I203" s="13" t="s">
        <v>1202</v>
      </c>
    </row>
    <row r="204" spans="1:9" ht="12.75">
      <c r="A204" s="12" t="s">
        <v>1203</v>
      </c>
      <c r="B204" s="12" t="s">
        <v>1204</v>
      </c>
      <c r="C204" s="12" t="s">
        <v>1205</v>
      </c>
      <c r="D204" s="12" t="s">
        <v>1121</v>
      </c>
      <c r="E204" s="13" t="s">
        <v>1121</v>
      </c>
      <c r="F204" s="13" t="s">
        <v>1122</v>
      </c>
      <c r="G204" s="13" t="s">
        <v>1206</v>
      </c>
      <c r="H204" s="13" t="s">
        <v>1207</v>
      </c>
      <c r="I204" s="13" t="s">
        <v>1208</v>
      </c>
    </row>
    <row r="205" spans="1:9" ht="12.75">
      <c r="A205" s="12" t="s">
        <v>1209</v>
      </c>
      <c r="B205" s="12" t="s">
        <v>1210</v>
      </c>
      <c r="C205" s="12" t="s">
        <v>1211</v>
      </c>
      <c r="D205" s="12" t="s">
        <v>1121</v>
      </c>
      <c r="E205" s="13" t="s">
        <v>1121</v>
      </c>
      <c r="F205" s="13" t="s">
        <v>1122</v>
      </c>
      <c r="G205" s="13" t="s">
        <v>1212</v>
      </c>
      <c r="H205" s="13" t="s">
        <v>1213</v>
      </c>
      <c r="I205" s="13" t="s">
        <v>1214</v>
      </c>
    </row>
    <row r="206" spans="1:9" ht="12.75">
      <c r="A206" s="12" t="s">
        <v>1215</v>
      </c>
      <c r="B206" s="12" t="s">
        <v>1216</v>
      </c>
      <c r="C206" s="12" t="s">
        <v>1217</v>
      </c>
      <c r="D206" s="12" t="s">
        <v>1121</v>
      </c>
      <c r="E206" s="13" t="s">
        <v>1121</v>
      </c>
      <c r="F206" s="13" t="s">
        <v>1122</v>
      </c>
      <c r="G206" s="13" t="s">
        <v>1218</v>
      </c>
      <c r="H206" s="13" t="s">
        <v>1219</v>
      </c>
      <c r="I206" s="13" t="s">
        <v>1220</v>
      </c>
    </row>
    <row r="207" spans="1:9" ht="12.75">
      <c r="A207" s="12" t="s">
        <v>1221</v>
      </c>
      <c r="B207" s="12" t="s">
        <v>1222</v>
      </c>
      <c r="C207" s="12" t="s">
        <v>1223</v>
      </c>
      <c r="D207" s="12" t="s">
        <v>1121</v>
      </c>
      <c r="E207" s="13" t="s">
        <v>1121</v>
      </c>
      <c r="F207" s="13" t="s">
        <v>1122</v>
      </c>
      <c r="G207" s="13" t="s">
        <v>1224</v>
      </c>
      <c r="H207" s="13" t="s">
        <v>1225</v>
      </c>
      <c r="I207" s="13" t="s">
        <v>1226</v>
      </c>
    </row>
    <row r="208" spans="1:9" ht="12.75">
      <c r="A208" s="12" t="s">
        <v>1227</v>
      </c>
      <c r="B208" s="12" t="s">
        <v>1228</v>
      </c>
      <c r="C208" s="12" t="s">
        <v>1229</v>
      </c>
      <c r="D208" s="12" t="s">
        <v>1121</v>
      </c>
      <c r="E208" s="13" t="e">
        <v>#N/A</v>
      </c>
      <c r="F208" s="13" t="e">
        <v>#N/A</v>
      </c>
      <c r="G208" s="13">
        <v>0</v>
      </c>
      <c r="H208" s="13" t="e">
        <v>#N/A</v>
      </c>
      <c r="I208" s="13">
        <v>0</v>
      </c>
    </row>
    <row r="209" spans="1:9" ht="12.75">
      <c r="A209" s="12" t="s">
        <v>1230</v>
      </c>
      <c r="B209" s="12" t="s">
        <v>1231</v>
      </c>
      <c r="C209" s="12" t="s">
        <v>1232</v>
      </c>
      <c r="D209" s="12" t="s">
        <v>1121</v>
      </c>
      <c r="E209" s="13" t="s">
        <v>1121</v>
      </c>
      <c r="F209" s="13" t="s">
        <v>1122</v>
      </c>
      <c r="G209" s="13" t="s">
        <v>1233</v>
      </c>
      <c r="H209" s="13" t="s">
        <v>1234</v>
      </c>
      <c r="I209" s="13" t="s">
        <v>1226</v>
      </c>
    </row>
    <row r="210" spans="1:9" ht="12.75">
      <c r="A210" s="12" t="s">
        <v>1235</v>
      </c>
      <c r="B210" s="12" t="s">
        <v>1236</v>
      </c>
      <c r="C210" s="12" t="s">
        <v>1237</v>
      </c>
      <c r="D210" s="12" t="s">
        <v>1121</v>
      </c>
      <c r="E210" s="13" t="s">
        <v>1121</v>
      </c>
      <c r="F210" s="13" t="s">
        <v>1122</v>
      </c>
      <c r="G210" s="13" t="s">
        <v>1238</v>
      </c>
      <c r="H210" s="13" t="s">
        <v>1239</v>
      </c>
      <c r="I210" s="13" t="s">
        <v>1240</v>
      </c>
    </row>
    <row r="211" spans="1:9" ht="12.75">
      <c r="A211" s="12" t="s">
        <v>1241</v>
      </c>
      <c r="B211" s="12" t="s">
        <v>1242</v>
      </c>
      <c r="C211" s="12" t="s">
        <v>1243</v>
      </c>
      <c r="D211" s="12" t="s">
        <v>1121</v>
      </c>
      <c r="E211" s="13" t="s">
        <v>1121</v>
      </c>
      <c r="F211" s="13" t="s">
        <v>1122</v>
      </c>
      <c r="G211" s="13" t="s">
        <v>1244</v>
      </c>
      <c r="H211" s="13" t="s">
        <v>1245</v>
      </c>
      <c r="I211" s="13" t="s">
        <v>1246</v>
      </c>
    </row>
    <row r="212" spans="1:9" ht="12.75">
      <c r="A212" s="12" t="s">
        <v>1247</v>
      </c>
      <c r="B212" s="12" t="s">
        <v>1248</v>
      </c>
      <c r="C212" s="12" t="e">
        <v>#N/A</v>
      </c>
      <c r="D212" s="12" t="e">
        <v>#N/A</v>
      </c>
      <c r="E212" s="13" t="e">
        <v>#N/A</v>
      </c>
      <c r="F212" s="13" t="e">
        <v>#N/A</v>
      </c>
      <c r="G212" s="13" t="e">
        <v>#N/A</v>
      </c>
      <c r="H212" s="13" t="e">
        <v>#N/A</v>
      </c>
      <c r="I212" s="13" t="e">
        <v>#N/A</v>
      </c>
    </row>
    <row r="213" spans="1:9" ht="12.75">
      <c r="A213" s="12" t="s">
        <v>1249</v>
      </c>
      <c r="B213" s="12" t="s">
        <v>1250</v>
      </c>
      <c r="C213" s="12" t="s">
        <v>1251</v>
      </c>
      <c r="D213" s="12" t="s">
        <v>1252</v>
      </c>
      <c r="E213" s="13" t="s">
        <v>1253</v>
      </c>
      <c r="F213" s="13" t="s">
        <v>1254</v>
      </c>
      <c r="G213" s="13" t="s">
        <v>1255</v>
      </c>
      <c r="H213" s="13" t="s">
        <v>1256</v>
      </c>
      <c r="I213" s="13" t="s">
        <v>1257</v>
      </c>
    </row>
    <row r="214" spans="1:9" ht="12.75">
      <c r="A214" s="12" t="s">
        <v>1258</v>
      </c>
      <c r="B214" s="12" t="s">
        <v>1259</v>
      </c>
      <c r="C214" s="12" t="s">
        <v>1260</v>
      </c>
      <c r="D214" s="12" t="s">
        <v>1252</v>
      </c>
      <c r="E214" s="13" t="s">
        <v>1253</v>
      </c>
      <c r="F214" s="13" t="s">
        <v>1254</v>
      </c>
      <c r="G214" s="13" t="s">
        <v>1261</v>
      </c>
      <c r="H214" s="13" t="s">
        <v>1262</v>
      </c>
      <c r="I214" s="13" t="s">
        <v>1263</v>
      </c>
    </row>
    <row r="215" spans="1:9" ht="12.75">
      <c r="A215" s="12" t="s">
        <v>1264</v>
      </c>
      <c r="B215" s="12" t="s">
        <v>1265</v>
      </c>
      <c r="C215" s="12" t="s">
        <v>1266</v>
      </c>
      <c r="D215" s="12" t="s">
        <v>1252</v>
      </c>
      <c r="E215" s="13" t="e">
        <v>#N/A</v>
      </c>
      <c r="F215" s="13" t="e">
        <v>#N/A</v>
      </c>
      <c r="G215" s="13">
        <v>0</v>
      </c>
      <c r="H215" s="13" t="e">
        <v>#N/A</v>
      </c>
      <c r="I215" s="13">
        <v>0</v>
      </c>
    </row>
    <row r="216" spans="1:9" ht="12.75">
      <c r="A216" s="12" t="s">
        <v>1267</v>
      </c>
      <c r="B216" s="12" t="s">
        <v>1268</v>
      </c>
      <c r="C216" s="12" t="s">
        <v>1269</v>
      </c>
      <c r="D216" s="12" t="s">
        <v>1252</v>
      </c>
      <c r="E216" s="13" t="s">
        <v>1253</v>
      </c>
      <c r="F216" s="13" t="s">
        <v>1254</v>
      </c>
      <c r="G216" s="13" t="s">
        <v>1270</v>
      </c>
      <c r="H216" s="13" t="s">
        <v>1271</v>
      </c>
      <c r="I216" s="13" t="s">
        <v>1267</v>
      </c>
    </row>
    <row r="217" spans="1:9" ht="12.75">
      <c r="A217" s="12" t="s">
        <v>1272</v>
      </c>
      <c r="B217" s="12" t="s">
        <v>1273</v>
      </c>
      <c r="C217" s="12" t="s">
        <v>1274</v>
      </c>
      <c r="D217" s="12" t="s">
        <v>1252</v>
      </c>
      <c r="E217" s="13" t="e">
        <v>#N/A</v>
      </c>
      <c r="F217" s="13" t="e">
        <v>#N/A</v>
      </c>
      <c r="G217" s="13">
        <v>0</v>
      </c>
      <c r="H217" s="13" t="e">
        <v>#N/A</v>
      </c>
      <c r="I217" s="13">
        <v>0</v>
      </c>
    </row>
    <row r="218" spans="1:9" ht="12.75">
      <c r="A218" s="12" t="s">
        <v>1275</v>
      </c>
      <c r="B218" s="12" t="s">
        <v>1276</v>
      </c>
      <c r="C218" s="12" t="s">
        <v>1277</v>
      </c>
      <c r="D218" s="12" t="s">
        <v>1252</v>
      </c>
      <c r="E218" s="13" t="s">
        <v>1253</v>
      </c>
      <c r="F218" s="13" t="s">
        <v>1254</v>
      </c>
      <c r="G218" s="13" t="s">
        <v>1278</v>
      </c>
      <c r="H218" s="13" t="s">
        <v>1279</v>
      </c>
      <c r="I218" s="13" t="s">
        <v>1280</v>
      </c>
    </row>
    <row r="219" spans="1:9" ht="12.75">
      <c r="A219" s="12" t="s">
        <v>1281</v>
      </c>
      <c r="B219" s="12" t="s">
        <v>1123</v>
      </c>
      <c r="C219" s="12" t="s">
        <v>1282</v>
      </c>
      <c r="D219" s="12" t="s">
        <v>1252</v>
      </c>
      <c r="E219" s="13" t="s">
        <v>1253</v>
      </c>
      <c r="F219" s="13" t="s">
        <v>1254</v>
      </c>
      <c r="G219" s="13" t="s">
        <v>1283</v>
      </c>
      <c r="H219" s="13" t="s">
        <v>1284</v>
      </c>
      <c r="I219" s="13" t="s">
        <v>1281</v>
      </c>
    </row>
    <row r="220" spans="1:9" ht="12.75">
      <c r="A220" s="12" t="s">
        <v>1285</v>
      </c>
      <c r="B220" s="12" t="s">
        <v>1129</v>
      </c>
      <c r="C220" s="12" t="s">
        <v>1286</v>
      </c>
      <c r="D220" s="12" t="s">
        <v>1252</v>
      </c>
      <c r="E220" s="13" t="s">
        <v>1253</v>
      </c>
      <c r="F220" s="13" t="s">
        <v>1254</v>
      </c>
      <c r="G220" s="13" t="s">
        <v>1287</v>
      </c>
      <c r="H220" s="13" t="s">
        <v>1288</v>
      </c>
      <c r="I220" s="13" t="s">
        <v>1285</v>
      </c>
    </row>
    <row r="221" spans="1:9" ht="12.75">
      <c r="A221" s="12" t="s">
        <v>1289</v>
      </c>
      <c r="B221" s="12" t="s">
        <v>1133</v>
      </c>
      <c r="C221" s="12" t="s">
        <v>1290</v>
      </c>
      <c r="D221" s="12" t="s">
        <v>1252</v>
      </c>
      <c r="E221" s="13" t="s">
        <v>1253</v>
      </c>
      <c r="F221" s="13" t="s">
        <v>1254</v>
      </c>
      <c r="G221" s="13" t="s">
        <v>1291</v>
      </c>
      <c r="H221" s="13" t="s">
        <v>1292</v>
      </c>
      <c r="I221" s="13" t="s">
        <v>1289</v>
      </c>
    </row>
    <row r="222" spans="1:9" ht="12.75">
      <c r="A222" s="12" t="s">
        <v>1293</v>
      </c>
      <c r="B222" s="12" t="s">
        <v>1137</v>
      </c>
      <c r="C222" s="12" t="s">
        <v>1294</v>
      </c>
      <c r="D222" s="12" t="s">
        <v>1252</v>
      </c>
      <c r="E222" s="13" t="s">
        <v>1253</v>
      </c>
      <c r="F222" s="13" t="s">
        <v>1254</v>
      </c>
      <c r="G222" s="13" t="s">
        <v>1295</v>
      </c>
      <c r="H222" s="13" t="s">
        <v>1296</v>
      </c>
      <c r="I222" s="13" t="s">
        <v>1293</v>
      </c>
    </row>
    <row r="223" spans="1:9" ht="12.75">
      <c r="A223" s="12" t="s">
        <v>1297</v>
      </c>
      <c r="B223" s="12" t="s">
        <v>1141</v>
      </c>
      <c r="C223" s="12" t="s">
        <v>1298</v>
      </c>
      <c r="D223" s="12" t="s">
        <v>1252</v>
      </c>
      <c r="E223" s="13" t="s">
        <v>1253</v>
      </c>
      <c r="F223" s="13" t="s">
        <v>1254</v>
      </c>
      <c r="G223" s="13" t="s">
        <v>1299</v>
      </c>
      <c r="H223" s="13" t="s">
        <v>1300</v>
      </c>
      <c r="I223" s="13" t="s">
        <v>1297</v>
      </c>
    </row>
    <row r="224" spans="1:9" ht="12.75">
      <c r="A224" s="12" t="s">
        <v>1301</v>
      </c>
      <c r="B224" s="12" t="s">
        <v>1146</v>
      </c>
      <c r="C224" s="12" t="s">
        <v>1302</v>
      </c>
      <c r="D224" s="12" t="s">
        <v>1252</v>
      </c>
      <c r="E224" s="13" t="s">
        <v>1253</v>
      </c>
      <c r="F224" s="13" t="s">
        <v>1254</v>
      </c>
      <c r="G224" s="13" t="s">
        <v>1303</v>
      </c>
      <c r="H224" s="13" t="s">
        <v>1304</v>
      </c>
      <c r="I224" s="13" t="s">
        <v>1301</v>
      </c>
    </row>
    <row r="225" spans="1:9" ht="12.75">
      <c r="A225" s="12" t="s">
        <v>1305</v>
      </c>
      <c r="B225" s="12" t="s">
        <v>1152</v>
      </c>
      <c r="C225" s="12" t="s">
        <v>1306</v>
      </c>
      <c r="D225" s="12" t="s">
        <v>1252</v>
      </c>
      <c r="E225" s="13" t="e">
        <v>#N/A</v>
      </c>
      <c r="F225" s="13" t="e">
        <v>#N/A</v>
      </c>
      <c r="G225" s="13">
        <v>0</v>
      </c>
      <c r="H225" s="13" t="e">
        <v>#N/A</v>
      </c>
      <c r="I225" s="13">
        <v>0</v>
      </c>
    </row>
    <row r="226" spans="1:9" ht="12.75">
      <c r="A226" s="12" t="s">
        <v>1307</v>
      </c>
      <c r="B226" s="12" t="s">
        <v>1158</v>
      </c>
      <c r="C226" s="12" t="s">
        <v>1308</v>
      </c>
      <c r="D226" s="12" t="s">
        <v>1252</v>
      </c>
      <c r="E226" s="13" t="s">
        <v>1253</v>
      </c>
      <c r="F226" s="13" t="s">
        <v>1254</v>
      </c>
      <c r="G226" s="13" t="s">
        <v>1309</v>
      </c>
      <c r="H226" s="13" t="s">
        <v>1310</v>
      </c>
      <c r="I226" s="13" t="s">
        <v>1311</v>
      </c>
    </row>
    <row r="227" spans="1:9" ht="12.75">
      <c r="A227" s="12" t="s">
        <v>1312</v>
      </c>
      <c r="B227" s="12" t="s">
        <v>1194</v>
      </c>
      <c r="C227" s="12" t="s">
        <v>1313</v>
      </c>
      <c r="D227" s="12" t="s">
        <v>1252</v>
      </c>
      <c r="E227" s="13" t="s">
        <v>1253</v>
      </c>
      <c r="F227" s="13" t="s">
        <v>1254</v>
      </c>
      <c r="G227" s="13" t="s">
        <v>1314</v>
      </c>
      <c r="H227" s="13" t="s">
        <v>1315</v>
      </c>
      <c r="I227" s="13" t="s">
        <v>1316</v>
      </c>
    </row>
    <row r="228" spans="1:9" ht="12.75">
      <c r="A228" s="12" t="s">
        <v>1317</v>
      </c>
      <c r="B228" s="12" t="s">
        <v>1200</v>
      </c>
      <c r="C228" s="12" t="s">
        <v>1318</v>
      </c>
      <c r="D228" s="12" t="s">
        <v>1252</v>
      </c>
      <c r="E228" s="13" t="s">
        <v>1253</v>
      </c>
      <c r="F228" s="13" t="s">
        <v>1254</v>
      </c>
      <c r="G228" s="13" t="s">
        <v>1319</v>
      </c>
      <c r="H228" s="13" t="s">
        <v>1320</v>
      </c>
      <c r="I228" s="13" t="s">
        <v>1321</v>
      </c>
    </row>
    <row r="229" spans="1:9" ht="12.75">
      <c r="A229" s="12" t="s">
        <v>1322</v>
      </c>
      <c r="B229" s="12" t="s">
        <v>1206</v>
      </c>
      <c r="C229" s="12" t="s">
        <v>1323</v>
      </c>
      <c r="D229" s="12" t="s">
        <v>1252</v>
      </c>
      <c r="E229" s="13" t="s">
        <v>1253</v>
      </c>
      <c r="F229" s="13" t="s">
        <v>1254</v>
      </c>
      <c r="G229" s="13" t="s">
        <v>1324</v>
      </c>
      <c r="H229" s="13" t="s">
        <v>1325</v>
      </c>
      <c r="I229" s="13" t="s">
        <v>1326</v>
      </c>
    </row>
    <row r="230" spans="1:9" ht="12.75">
      <c r="A230" s="12" t="s">
        <v>1327</v>
      </c>
      <c r="B230" s="12" t="s">
        <v>1328</v>
      </c>
      <c r="C230" s="12" t="s">
        <v>1329</v>
      </c>
      <c r="D230" s="12" t="s">
        <v>1252</v>
      </c>
      <c r="E230" s="13" t="s">
        <v>1253</v>
      </c>
      <c r="F230" s="13" t="s">
        <v>1254</v>
      </c>
      <c r="G230" s="13" t="s">
        <v>1330</v>
      </c>
      <c r="H230" s="13" t="s">
        <v>1331</v>
      </c>
      <c r="I230" s="13" t="s">
        <v>1332</v>
      </c>
    </row>
    <row r="231" spans="1:9" ht="12.75">
      <c r="A231" s="12" t="s">
        <v>1333</v>
      </c>
      <c r="B231" s="12" t="s">
        <v>1334</v>
      </c>
      <c r="C231" s="12" t="s">
        <v>1335</v>
      </c>
      <c r="D231" s="12" t="s">
        <v>1252</v>
      </c>
      <c r="E231" s="13" t="s">
        <v>1253</v>
      </c>
      <c r="F231" s="13" t="s">
        <v>1254</v>
      </c>
      <c r="G231" s="13" t="s">
        <v>1336</v>
      </c>
      <c r="H231" s="13" t="s">
        <v>1337</v>
      </c>
      <c r="I231" s="13" t="s">
        <v>1338</v>
      </c>
    </row>
    <row r="232" spans="1:9" ht="12.75">
      <c r="A232" s="12" t="s">
        <v>1339</v>
      </c>
      <c r="B232" s="12" t="s">
        <v>1340</v>
      </c>
      <c r="C232" s="12" t="s">
        <v>1341</v>
      </c>
      <c r="D232" s="12" t="s">
        <v>1252</v>
      </c>
      <c r="E232" s="13" t="s">
        <v>1253</v>
      </c>
      <c r="F232" s="13" t="s">
        <v>1254</v>
      </c>
      <c r="G232" s="13" t="s">
        <v>1336</v>
      </c>
      <c r="H232" s="13" t="s">
        <v>1337</v>
      </c>
      <c r="I232" s="13" t="s">
        <v>1338</v>
      </c>
    </row>
    <row r="233" spans="1:9" ht="12.75">
      <c r="A233" s="12" t="s">
        <v>1342</v>
      </c>
      <c r="B233" s="12" t="s">
        <v>1343</v>
      </c>
      <c r="C233" s="12" t="e">
        <v>#N/A</v>
      </c>
      <c r="D233" s="12" t="e">
        <v>#N/A</v>
      </c>
      <c r="E233" s="13" t="e">
        <v>#N/A</v>
      </c>
      <c r="F233" s="13" t="e">
        <v>#N/A</v>
      </c>
      <c r="G233" s="13" t="e">
        <v>#N/A</v>
      </c>
      <c r="H233" s="13" t="e">
        <v>#N/A</v>
      </c>
      <c r="I233" s="13" t="e">
        <v>#N/A</v>
      </c>
    </row>
    <row r="234" spans="1:9" ht="12.75">
      <c r="A234" s="12" t="s">
        <v>1344</v>
      </c>
      <c r="B234" s="12" t="s">
        <v>1345</v>
      </c>
      <c r="C234" s="12" t="s">
        <v>1346</v>
      </c>
      <c r="D234" s="12" t="s">
        <v>1253</v>
      </c>
      <c r="E234" s="13" t="e">
        <v>#N/A</v>
      </c>
      <c r="F234" s="13" t="e">
        <v>#N/A</v>
      </c>
      <c r="G234" s="13">
        <v>0</v>
      </c>
      <c r="H234" s="13" t="e">
        <v>#N/A</v>
      </c>
      <c r="I234" s="13">
        <v>0</v>
      </c>
    </row>
    <row r="235" spans="1:9" ht="12.75">
      <c r="A235" s="12" t="s">
        <v>1347</v>
      </c>
      <c r="B235" s="12" t="s">
        <v>1348</v>
      </c>
      <c r="C235" s="12" t="s">
        <v>1349</v>
      </c>
      <c r="D235" s="12" t="s">
        <v>1253</v>
      </c>
      <c r="E235" s="13" t="s">
        <v>1252</v>
      </c>
      <c r="F235" s="13" t="s">
        <v>1350</v>
      </c>
      <c r="G235" s="13" t="s">
        <v>1348</v>
      </c>
      <c r="H235" s="13" t="s">
        <v>1351</v>
      </c>
      <c r="I235" s="13" t="s">
        <v>1352</v>
      </c>
    </row>
    <row r="236" spans="1:9" ht="12.75">
      <c r="A236" s="12" t="s">
        <v>1353</v>
      </c>
      <c r="B236" s="12" t="s">
        <v>1354</v>
      </c>
      <c r="C236" s="12" t="s">
        <v>1355</v>
      </c>
      <c r="D236" s="12" t="s">
        <v>1253</v>
      </c>
      <c r="E236" s="13" t="s">
        <v>1252</v>
      </c>
      <c r="F236" s="13" t="s">
        <v>1350</v>
      </c>
      <c r="G236" s="13" t="s">
        <v>1354</v>
      </c>
      <c r="H236" s="13" t="s">
        <v>1356</v>
      </c>
      <c r="I236" s="13" t="s">
        <v>1357</v>
      </c>
    </row>
    <row r="237" spans="1:9" ht="12.75">
      <c r="A237" s="12" t="s">
        <v>1358</v>
      </c>
      <c r="B237" s="12" t="s">
        <v>1359</v>
      </c>
      <c r="C237" s="12" t="s">
        <v>1360</v>
      </c>
      <c r="D237" s="12" t="s">
        <v>1253</v>
      </c>
      <c r="E237" s="13" t="s">
        <v>1252</v>
      </c>
      <c r="F237" s="13" t="s">
        <v>1350</v>
      </c>
      <c r="G237" s="13" t="s">
        <v>1361</v>
      </c>
      <c r="H237" s="13" t="s">
        <v>1362</v>
      </c>
      <c r="I237" s="13" t="s">
        <v>1363</v>
      </c>
    </row>
    <row r="238" spans="1:9" ht="12.75">
      <c r="A238" s="12" t="s">
        <v>1364</v>
      </c>
      <c r="B238" s="12" t="s">
        <v>1365</v>
      </c>
      <c r="C238" s="12" t="s">
        <v>1366</v>
      </c>
      <c r="D238" s="12" t="s">
        <v>1253</v>
      </c>
      <c r="E238" s="13" t="e">
        <v>#N/A</v>
      </c>
      <c r="F238" s="13" t="e">
        <v>#N/A</v>
      </c>
      <c r="G238" s="13">
        <v>0</v>
      </c>
      <c r="H238" s="13" t="e">
        <v>#N/A</v>
      </c>
      <c r="I238" s="13">
        <v>0</v>
      </c>
    </row>
    <row r="239" spans="1:9" ht="12.75">
      <c r="A239" s="12" t="s">
        <v>1367</v>
      </c>
      <c r="B239" s="12" t="s">
        <v>1368</v>
      </c>
      <c r="C239" s="12" t="s">
        <v>1369</v>
      </c>
      <c r="D239" s="12" t="s">
        <v>1253</v>
      </c>
      <c r="E239" s="13" t="e">
        <v>#N/A</v>
      </c>
      <c r="F239" s="13" t="e">
        <v>#N/A</v>
      </c>
      <c r="G239" s="13">
        <v>0</v>
      </c>
      <c r="H239" s="13" t="e">
        <v>#N/A</v>
      </c>
      <c r="I239" s="13">
        <v>0</v>
      </c>
    </row>
    <row r="240" spans="1:9" ht="12.75">
      <c r="A240" s="12" t="s">
        <v>1370</v>
      </c>
      <c r="B240" s="12" t="s">
        <v>1371</v>
      </c>
      <c r="C240" s="12" t="s">
        <v>1372</v>
      </c>
      <c r="D240" s="12" t="s">
        <v>1253</v>
      </c>
      <c r="E240" s="13" t="s">
        <v>1252</v>
      </c>
      <c r="F240" s="13" t="s">
        <v>1350</v>
      </c>
      <c r="G240" s="13" t="s">
        <v>1359</v>
      </c>
      <c r="H240" s="13" t="s">
        <v>1373</v>
      </c>
      <c r="I240" s="13" t="s">
        <v>1374</v>
      </c>
    </row>
    <row r="241" spans="1:9" ht="12.75">
      <c r="A241" s="12" t="s">
        <v>1375</v>
      </c>
      <c r="B241" s="12" t="s">
        <v>1376</v>
      </c>
      <c r="C241" s="12" t="s">
        <v>1377</v>
      </c>
      <c r="D241" s="12" t="s">
        <v>1253</v>
      </c>
      <c r="E241" s="13" t="s">
        <v>1252</v>
      </c>
      <c r="F241" s="13" t="s">
        <v>1350</v>
      </c>
      <c r="G241" s="13" t="s">
        <v>1378</v>
      </c>
      <c r="H241" s="13" t="s">
        <v>1379</v>
      </c>
      <c r="I241" s="13" t="s">
        <v>1380</v>
      </c>
    </row>
    <row r="242" spans="1:9" ht="12.75">
      <c r="A242" s="12" t="s">
        <v>1381</v>
      </c>
      <c r="B242" s="12" t="s">
        <v>1382</v>
      </c>
      <c r="C242" s="12" t="s">
        <v>1383</v>
      </c>
      <c r="D242" s="12" t="s">
        <v>1253</v>
      </c>
      <c r="E242" s="13" t="s">
        <v>1252</v>
      </c>
      <c r="F242" s="13" t="s">
        <v>1350</v>
      </c>
      <c r="G242" s="13" t="s">
        <v>1384</v>
      </c>
      <c r="H242" s="13" t="s">
        <v>1385</v>
      </c>
      <c r="I242" s="13" t="s">
        <v>1386</v>
      </c>
    </row>
    <row r="243" spans="1:9" ht="12.75">
      <c r="A243" s="12" t="s">
        <v>1387</v>
      </c>
      <c r="B243" s="12" t="s">
        <v>1388</v>
      </c>
      <c r="C243" s="12" t="e">
        <v>#N/A</v>
      </c>
      <c r="D243" s="12" t="e">
        <v>#N/A</v>
      </c>
      <c r="E243" s="13" t="e">
        <v>#N/A</v>
      </c>
      <c r="F243" s="13" t="e">
        <v>#N/A</v>
      </c>
      <c r="G243" s="13" t="e">
        <v>#N/A</v>
      </c>
      <c r="H243" s="13" t="e">
        <v>#N/A</v>
      </c>
      <c r="I243" s="13" t="e">
        <v>#N/A</v>
      </c>
    </row>
    <row r="244" spans="1:9" ht="12.75">
      <c r="A244" s="12" t="s">
        <v>1389</v>
      </c>
      <c r="B244" s="12" t="s">
        <v>1390</v>
      </c>
      <c r="C244" s="12" t="s">
        <v>1391</v>
      </c>
      <c r="D244" s="12" t="s">
        <v>1392</v>
      </c>
      <c r="E244" s="13" t="s">
        <v>420</v>
      </c>
      <c r="F244" s="13" t="s">
        <v>566</v>
      </c>
      <c r="G244" s="13" t="s">
        <v>668</v>
      </c>
      <c r="H244" s="13" t="s">
        <v>1393</v>
      </c>
      <c r="I244" s="13" t="s">
        <v>1394</v>
      </c>
    </row>
    <row r="245" spans="1:9" ht="12.75">
      <c r="A245" s="12" t="s">
        <v>1395</v>
      </c>
      <c r="B245" s="12" t="s">
        <v>1396</v>
      </c>
      <c r="C245" s="12" t="s">
        <v>1397</v>
      </c>
      <c r="D245" s="12" t="s">
        <v>1392</v>
      </c>
      <c r="E245" s="13" t="s">
        <v>420</v>
      </c>
      <c r="F245" s="13" t="s">
        <v>566</v>
      </c>
      <c r="G245" s="13" t="s">
        <v>668</v>
      </c>
      <c r="H245" s="13" t="s">
        <v>1393</v>
      </c>
      <c r="I245" s="13" t="s">
        <v>1394</v>
      </c>
    </row>
    <row r="246" spans="1:9" ht="12.75">
      <c r="A246" s="12" t="s">
        <v>1398</v>
      </c>
      <c r="B246" s="12" t="s">
        <v>1399</v>
      </c>
      <c r="C246" s="12" t="s">
        <v>1400</v>
      </c>
      <c r="D246" s="12" t="s">
        <v>1392</v>
      </c>
      <c r="E246" s="13" t="e">
        <v>#N/A</v>
      </c>
      <c r="F246" s="13" t="e">
        <v>#N/A</v>
      </c>
      <c r="G246" s="13">
        <v>0</v>
      </c>
      <c r="H246" s="13" t="e">
        <v>#N/A</v>
      </c>
      <c r="I246" s="13">
        <v>0</v>
      </c>
    </row>
    <row r="247" spans="1:9" ht="12.75">
      <c r="A247" s="12" t="s">
        <v>1401</v>
      </c>
      <c r="B247" s="12" t="s">
        <v>1402</v>
      </c>
      <c r="C247" s="12" t="s">
        <v>1403</v>
      </c>
      <c r="D247" s="12" t="s">
        <v>1392</v>
      </c>
      <c r="E247" s="13" t="e">
        <v>#N/A</v>
      </c>
      <c r="F247" s="13" t="e">
        <v>#N/A</v>
      </c>
      <c r="G247" s="13">
        <v>0</v>
      </c>
      <c r="H247" s="13" t="e">
        <v>#N/A</v>
      </c>
      <c r="I247" s="13">
        <v>0</v>
      </c>
    </row>
    <row r="248" spans="1:9" ht="12.75">
      <c r="A248" s="12" t="s">
        <v>1404</v>
      </c>
      <c r="B248" s="12" t="s">
        <v>1405</v>
      </c>
      <c r="C248" s="12" t="s">
        <v>1406</v>
      </c>
      <c r="D248" s="12" t="s">
        <v>1392</v>
      </c>
      <c r="E248" s="13" t="s">
        <v>1035</v>
      </c>
      <c r="F248" s="13" t="s">
        <v>1036</v>
      </c>
      <c r="G248" s="13" t="s">
        <v>1407</v>
      </c>
      <c r="H248" s="13" t="s">
        <v>1408</v>
      </c>
      <c r="I248" s="13" t="s">
        <v>1409</v>
      </c>
    </row>
    <row r="249" spans="1:9" ht="12.75">
      <c r="A249" s="12" t="s">
        <v>1410</v>
      </c>
      <c r="B249" s="12" t="s">
        <v>1411</v>
      </c>
      <c r="C249" s="12" t="s">
        <v>1412</v>
      </c>
      <c r="D249" s="12" t="s">
        <v>1392</v>
      </c>
      <c r="E249" s="13" t="s">
        <v>420</v>
      </c>
      <c r="F249" s="13" t="s">
        <v>566</v>
      </c>
      <c r="G249" s="13" t="s">
        <v>1413</v>
      </c>
      <c r="H249" s="13" t="s">
        <v>1414</v>
      </c>
      <c r="I249" s="13" t="s">
        <v>1415</v>
      </c>
    </row>
    <row r="250" spans="1:9" ht="12.75">
      <c r="A250" s="12" t="s">
        <v>1416</v>
      </c>
      <c r="B250" s="12" t="s">
        <v>1255</v>
      </c>
      <c r="C250" s="12" t="s">
        <v>1417</v>
      </c>
      <c r="D250" s="12" t="s">
        <v>1392</v>
      </c>
      <c r="E250" s="13" t="s">
        <v>1035</v>
      </c>
      <c r="F250" s="13" t="s">
        <v>1036</v>
      </c>
      <c r="G250" s="13" t="s">
        <v>1418</v>
      </c>
      <c r="H250" s="13" t="s">
        <v>1419</v>
      </c>
      <c r="I250" s="13" t="s">
        <v>1420</v>
      </c>
    </row>
    <row r="251" spans="1:9" ht="12.75">
      <c r="A251" s="12" t="s">
        <v>1421</v>
      </c>
      <c r="B251" s="12" t="s">
        <v>1261</v>
      </c>
      <c r="C251" s="12" t="s">
        <v>1422</v>
      </c>
      <c r="D251" s="12" t="s">
        <v>1392</v>
      </c>
      <c r="E251" s="13" t="s">
        <v>1035</v>
      </c>
      <c r="F251" s="13" t="s">
        <v>1036</v>
      </c>
      <c r="G251" s="13" t="s">
        <v>1418</v>
      </c>
      <c r="H251" s="13" t="s">
        <v>1419</v>
      </c>
      <c r="I251" s="13" t="s">
        <v>1420</v>
      </c>
    </row>
    <row r="252" spans="1:9" ht="12.75">
      <c r="A252" s="12" t="s">
        <v>1423</v>
      </c>
      <c r="B252" s="12" t="s">
        <v>1424</v>
      </c>
      <c r="C252" s="12" t="s">
        <v>1425</v>
      </c>
      <c r="D252" s="12" t="s">
        <v>1392</v>
      </c>
      <c r="E252" s="13" t="s">
        <v>1035</v>
      </c>
      <c r="F252" s="13" t="s">
        <v>1036</v>
      </c>
      <c r="G252" s="13" t="s">
        <v>1418</v>
      </c>
      <c r="H252" s="13" t="s">
        <v>1419</v>
      </c>
      <c r="I252" s="13" t="s">
        <v>1420</v>
      </c>
    </row>
    <row r="253" spans="1:9" ht="12.75">
      <c r="A253" s="12" t="s">
        <v>1426</v>
      </c>
      <c r="B253" s="12" t="s">
        <v>1283</v>
      </c>
      <c r="C253" s="12" t="s">
        <v>1427</v>
      </c>
      <c r="D253" s="12" t="s">
        <v>1392</v>
      </c>
      <c r="E253" s="13" t="e">
        <v>#N/A</v>
      </c>
      <c r="F253" s="13" t="e">
        <v>#N/A</v>
      </c>
      <c r="G253" s="13">
        <v>0</v>
      </c>
      <c r="H253" s="13" t="e">
        <v>#N/A</v>
      </c>
      <c r="I253" s="13">
        <v>0</v>
      </c>
    </row>
    <row r="254" spans="1:9" ht="12.75">
      <c r="A254" s="12" t="s">
        <v>1428</v>
      </c>
      <c r="B254" s="12" t="s">
        <v>1429</v>
      </c>
      <c r="C254" s="12" t="s">
        <v>1430</v>
      </c>
      <c r="D254" s="12" t="s">
        <v>1392</v>
      </c>
      <c r="E254" s="13" t="s">
        <v>1253</v>
      </c>
      <c r="F254" s="13" t="s">
        <v>1254</v>
      </c>
      <c r="G254" s="13" t="s">
        <v>1431</v>
      </c>
      <c r="H254" s="13" t="s">
        <v>1432</v>
      </c>
      <c r="I254" s="13" t="s">
        <v>1433</v>
      </c>
    </row>
    <row r="255" spans="1:9" ht="12.75">
      <c r="A255" s="12" t="s">
        <v>1434</v>
      </c>
      <c r="B255" s="12" t="s">
        <v>1435</v>
      </c>
      <c r="C255" s="12" t="s">
        <v>1436</v>
      </c>
      <c r="D255" s="12" t="s">
        <v>1392</v>
      </c>
      <c r="E255" s="13" t="e">
        <v>#N/A</v>
      </c>
      <c r="F255" s="13" t="e">
        <v>#N/A</v>
      </c>
      <c r="G255" s="13">
        <v>0</v>
      </c>
      <c r="H255" s="13" t="e">
        <v>#N/A</v>
      </c>
      <c r="I255" s="13">
        <v>0</v>
      </c>
    </row>
    <row r="256" spans="1:9" ht="12.75">
      <c r="A256" s="12" t="s">
        <v>1437</v>
      </c>
      <c r="B256" s="12" t="s">
        <v>1438</v>
      </c>
      <c r="C256" s="12" t="s">
        <v>1439</v>
      </c>
      <c r="D256" s="12" t="s">
        <v>1392</v>
      </c>
      <c r="E256" s="13" t="s">
        <v>1253</v>
      </c>
      <c r="F256" s="13" t="s">
        <v>1254</v>
      </c>
      <c r="G256" s="13" t="s">
        <v>1440</v>
      </c>
      <c r="H256" s="13" t="s">
        <v>1441</v>
      </c>
      <c r="I256" s="13" t="s">
        <v>1442</v>
      </c>
    </row>
    <row r="257" spans="1:9" ht="12.75">
      <c r="A257" s="12" t="s">
        <v>1443</v>
      </c>
      <c r="B257" s="12" t="s">
        <v>1444</v>
      </c>
      <c r="C257" s="12" t="s">
        <v>1445</v>
      </c>
      <c r="D257" s="12" t="s">
        <v>1392</v>
      </c>
      <c r="E257" s="13" t="e">
        <v>#N/A</v>
      </c>
      <c r="F257" s="13" t="e">
        <v>#N/A</v>
      </c>
      <c r="G257" s="13">
        <v>0</v>
      </c>
      <c r="H257" s="13" t="e">
        <v>#N/A</v>
      </c>
      <c r="I257" s="13">
        <v>0</v>
      </c>
    </row>
    <row r="258" spans="1:9" ht="12.75">
      <c r="A258" s="12" t="s">
        <v>1446</v>
      </c>
      <c r="B258" s="12" t="s">
        <v>1303</v>
      </c>
      <c r="C258" s="12" t="s">
        <v>1447</v>
      </c>
      <c r="D258" s="12" t="s">
        <v>1392</v>
      </c>
      <c r="E258" s="13" t="s">
        <v>1448</v>
      </c>
      <c r="F258" s="13" t="s">
        <v>1449</v>
      </c>
      <c r="G258" s="13" t="s">
        <v>1450</v>
      </c>
      <c r="H258" s="13" t="s">
        <v>1451</v>
      </c>
      <c r="I258" s="13" t="s">
        <v>1452</v>
      </c>
    </row>
    <row r="259" spans="1:9" ht="12.75">
      <c r="A259" s="12" t="s">
        <v>1446</v>
      </c>
      <c r="B259" s="12" t="s">
        <v>1453</v>
      </c>
      <c r="C259" s="12" t="s">
        <v>1454</v>
      </c>
      <c r="D259" s="12" t="s">
        <v>1392</v>
      </c>
      <c r="E259" s="13" t="s">
        <v>1448</v>
      </c>
      <c r="F259" s="13" t="s">
        <v>1449</v>
      </c>
      <c r="G259" s="13" t="s">
        <v>1450</v>
      </c>
      <c r="H259" s="13" t="s">
        <v>1451</v>
      </c>
      <c r="I259" s="13" t="s">
        <v>1452</v>
      </c>
    </row>
    <row r="260" spans="1:9" ht="12.75">
      <c r="A260" s="12" t="s">
        <v>1455</v>
      </c>
      <c r="B260" s="12" t="s">
        <v>1314</v>
      </c>
      <c r="C260" s="12" t="s">
        <v>1456</v>
      </c>
      <c r="D260" s="12" t="s">
        <v>1392</v>
      </c>
      <c r="E260" s="13" t="s">
        <v>1448</v>
      </c>
      <c r="F260" s="13" t="s">
        <v>1449</v>
      </c>
      <c r="G260" s="13" t="s">
        <v>1457</v>
      </c>
      <c r="H260" s="13" t="s">
        <v>1458</v>
      </c>
      <c r="I260" s="13" t="s">
        <v>1459</v>
      </c>
    </row>
    <row r="261" spans="1:9" ht="12.75">
      <c r="A261" s="12" t="s">
        <v>1460</v>
      </c>
      <c r="B261" s="12" t="s">
        <v>1461</v>
      </c>
      <c r="C261" s="12" t="s">
        <v>1462</v>
      </c>
      <c r="D261" s="12" t="s">
        <v>1392</v>
      </c>
      <c r="E261" s="13" t="s">
        <v>1448</v>
      </c>
      <c r="F261" s="13" t="s">
        <v>1449</v>
      </c>
      <c r="G261" s="13" t="s">
        <v>1463</v>
      </c>
      <c r="H261" s="13" t="s">
        <v>1464</v>
      </c>
      <c r="I261" s="13" t="s">
        <v>1465</v>
      </c>
    </row>
    <row r="262" spans="1:9" ht="12.75">
      <c r="A262" s="12" t="s">
        <v>1466</v>
      </c>
      <c r="B262" s="12" t="s">
        <v>1467</v>
      </c>
      <c r="C262" s="12" t="s">
        <v>1468</v>
      </c>
      <c r="D262" s="12" t="s">
        <v>1392</v>
      </c>
      <c r="E262" s="13" t="s">
        <v>1035</v>
      </c>
      <c r="F262" s="13" t="s">
        <v>1036</v>
      </c>
      <c r="G262" s="13" t="s">
        <v>1469</v>
      </c>
      <c r="H262" s="13" t="s">
        <v>1470</v>
      </c>
      <c r="I262" s="13" t="s">
        <v>1471</v>
      </c>
    </row>
    <row r="263" spans="1:9" ht="12.75">
      <c r="A263" s="12" t="s">
        <v>1472</v>
      </c>
      <c r="B263" s="12" t="s">
        <v>1473</v>
      </c>
      <c r="C263" s="12" t="e">
        <v>#N/A</v>
      </c>
      <c r="D263" s="12" t="e">
        <v>#N/A</v>
      </c>
      <c r="E263" s="13" t="e">
        <v>#N/A</v>
      </c>
      <c r="F263" s="13" t="e">
        <v>#N/A</v>
      </c>
      <c r="G263" s="13" t="e">
        <v>#N/A</v>
      </c>
      <c r="H263" s="13" t="e">
        <v>#N/A</v>
      </c>
      <c r="I263" s="13" t="e">
        <v>#N/A</v>
      </c>
    </row>
    <row r="264" spans="1:9" ht="12.75">
      <c r="A264" s="12" t="s">
        <v>1474</v>
      </c>
      <c r="B264" s="12" t="s">
        <v>1330</v>
      </c>
      <c r="C264" s="12" t="s">
        <v>1475</v>
      </c>
      <c r="D264" s="12" t="s">
        <v>1448</v>
      </c>
      <c r="E264" s="13" t="s">
        <v>1392</v>
      </c>
      <c r="F264" s="13" t="s">
        <v>1476</v>
      </c>
      <c r="G264" s="13" t="s">
        <v>1477</v>
      </c>
      <c r="H264" s="13" t="s">
        <v>1478</v>
      </c>
      <c r="I264" s="13" t="s">
        <v>1479</v>
      </c>
    </row>
    <row r="265" spans="1:9" ht="12.75">
      <c r="A265" s="12" t="s">
        <v>1480</v>
      </c>
      <c r="B265" s="12" t="s">
        <v>1336</v>
      </c>
      <c r="C265" s="12" t="s">
        <v>1481</v>
      </c>
      <c r="D265" s="12" t="s">
        <v>1448</v>
      </c>
      <c r="E265" s="13" t="s">
        <v>1392</v>
      </c>
      <c r="F265" s="13" t="s">
        <v>1476</v>
      </c>
      <c r="G265" s="13" t="s">
        <v>1482</v>
      </c>
      <c r="H265" s="13" t="s">
        <v>1483</v>
      </c>
      <c r="I265" s="13" t="s">
        <v>1480</v>
      </c>
    </row>
    <row r="266" spans="1:9" ht="12.75">
      <c r="A266" s="12" t="s">
        <v>1484</v>
      </c>
      <c r="B266" s="12" t="s">
        <v>1431</v>
      </c>
      <c r="C266" s="12" t="s">
        <v>1485</v>
      </c>
      <c r="D266" s="12" t="s">
        <v>1448</v>
      </c>
      <c r="E266" s="13" t="e">
        <v>#N/A</v>
      </c>
      <c r="F266" s="13" t="e">
        <v>#N/A</v>
      </c>
      <c r="G266" s="13" t="s">
        <v>1486</v>
      </c>
      <c r="H266" s="13" t="e">
        <v>#N/A</v>
      </c>
      <c r="I266" s="13" t="s">
        <v>1487</v>
      </c>
    </row>
    <row r="267" spans="1:9" ht="12.75">
      <c r="A267" s="12" t="s">
        <v>1488</v>
      </c>
      <c r="B267" s="12" t="s">
        <v>1489</v>
      </c>
      <c r="C267" s="12" t="s">
        <v>1490</v>
      </c>
      <c r="D267" s="12" t="s">
        <v>1448</v>
      </c>
      <c r="E267" s="13" t="e">
        <v>#N/A</v>
      </c>
      <c r="F267" s="13" t="e">
        <v>#N/A</v>
      </c>
      <c r="G267" s="13">
        <v>0</v>
      </c>
      <c r="H267" s="13" t="e">
        <v>#N/A</v>
      </c>
      <c r="I267" s="13">
        <v>0</v>
      </c>
    </row>
    <row r="268" spans="1:9" ht="12.75">
      <c r="A268" s="12" t="s">
        <v>1491</v>
      </c>
      <c r="B268" s="12" t="s">
        <v>1492</v>
      </c>
      <c r="C268" s="12" t="s">
        <v>1493</v>
      </c>
      <c r="D268" s="12" t="s">
        <v>1448</v>
      </c>
      <c r="E268" s="13" t="s">
        <v>1392</v>
      </c>
      <c r="F268" s="13" t="s">
        <v>1476</v>
      </c>
      <c r="G268" s="13" t="s">
        <v>1494</v>
      </c>
      <c r="H268" s="13" t="s">
        <v>1495</v>
      </c>
      <c r="I268" s="13" t="s">
        <v>1496</v>
      </c>
    </row>
    <row r="269" spans="1:9" ht="12.75">
      <c r="A269" s="12" t="s">
        <v>1497</v>
      </c>
      <c r="B269" s="12" t="s">
        <v>1477</v>
      </c>
      <c r="C269" s="12" t="s">
        <v>1498</v>
      </c>
      <c r="D269" s="12" t="s">
        <v>1448</v>
      </c>
      <c r="E269" s="13" t="s">
        <v>1392</v>
      </c>
      <c r="F269" s="13" t="s">
        <v>1476</v>
      </c>
      <c r="G269" s="13" t="s">
        <v>1499</v>
      </c>
      <c r="H269" s="13" t="s">
        <v>1500</v>
      </c>
      <c r="I269" s="13" t="s">
        <v>1501</v>
      </c>
    </row>
    <row r="270" spans="1:9" ht="12.75">
      <c r="A270" s="12" t="s">
        <v>1501</v>
      </c>
      <c r="B270" s="12" t="s">
        <v>1482</v>
      </c>
      <c r="C270" s="12" t="s">
        <v>1502</v>
      </c>
      <c r="D270" s="12" t="s">
        <v>1448</v>
      </c>
      <c r="E270" s="13" t="s">
        <v>1392</v>
      </c>
      <c r="F270" s="13" t="s">
        <v>1476</v>
      </c>
      <c r="G270" s="13" t="s">
        <v>1503</v>
      </c>
      <c r="H270" s="13" t="s">
        <v>1504</v>
      </c>
      <c r="I270" s="13" t="s">
        <v>1501</v>
      </c>
    </row>
    <row r="271" spans="1:9" ht="12.75">
      <c r="A271" s="12" t="s">
        <v>1505</v>
      </c>
      <c r="B271" s="12" t="s">
        <v>1494</v>
      </c>
      <c r="C271" s="12" t="s">
        <v>1506</v>
      </c>
      <c r="D271" s="12" t="s">
        <v>1448</v>
      </c>
      <c r="E271" s="13" t="s">
        <v>1392</v>
      </c>
      <c r="F271" s="13" t="s">
        <v>1476</v>
      </c>
      <c r="G271" s="13" t="s">
        <v>1499</v>
      </c>
      <c r="H271" s="13" t="s">
        <v>1500</v>
      </c>
      <c r="I271" s="13" t="s">
        <v>1501</v>
      </c>
    </row>
    <row r="272" spans="1:9" ht="12.75">
      <c r="A272" s="12" t="s">
        <v>1507</v>
      </c>
      <c r="B272" s="12" t="s">
        <v>1508</v>
      </c>
      <c r="C272" s="12" t="s">
        <v>1509</v>
      </c>
      <c r="D272" s="12" t="s">
        <v>1448</v>
      </c>
      <c r="E272" s="13" t="s">
        <v>1392</v>
      </c>
      <c r="F272" s="13" t="s">
        <v>1476</v>
      </c>
      <c r="G272" s="13" t="s">
        <v>1510</v>
      </c>
      <c r="H272" s="13" t="s">
        <v>1511</v>
      </c>
      <c r="I272" s="13" t="s">
        <v>1512</v>
      </c>
    </row>
    <row r="273" spans="1:9" ht="12.75">
      <c r="A273" s="12" t="s">
        <v>1513</v>
      </c>
      <c r="B273" s="12" t="s">
        <v>1499</v>
      </c>
      <c r="C273" s="12" t="s">
        <v>1514</v>
      </c>
      <c r="D273" s="12" t="s">
        <v>1448</v>
      </c>
      <c r="E273" s="13" t="s">
        <v>1392</v>
      </c>
      <c r="F273" s="13" t="s">
        <v>1476</v>
      </c>
      <c r="G273" s="13" t="s">
        <v>1515</v>
      </c>
      <c r="H273" s="13" t="s">
        <v>1516</v>
      </c>
      <c r="I273" s="13" t="s">
        <v>1517</v>
      </c>
    </row>
    <row r="274" spans="1:9" ht="12.75">
      <c r="A274" s="12" t="s">
        <v>1518</v>
      </c>
      <c r="B274" s="12" t="s">
        <v>1519</v>
      </c>
      <c r="C274" s="12" t="s">
        <v>1520</v>
      </c>
      <c r="D274" s="12" t="s">
        <v>1448</v>
      </c>
      <c r="E274" s="13" t="s">
        <v>1392</v>
      </c>
      <c r="F274" s="13" t="s">
        <v>1476</v>
      </c>
      <c r="G274" s="13" t="s">
        <v>1521</v>
      </c>
      <c r="H274" s="13" t="s">
        <v>1522</v>
      </c>
      <c r="I274" s="13" t="s">
        <v>1523</v>
      </c>
    </row>
    <row r="275" spans="1:9" ht="12.75">
      <c r="A275" s="12" t="s">
        <v>1524</v>
      </c>
      <c r="B275" s="12" t="s">
        <v>1525</v>
      </c>
      <c r="C275" s="12" t="s">
        <v>1526</v>
      </c>
      <c r="D275" s="12" t="s">
        <v>1448</v>
      </c>
      <c r="E275" s="13" t="s">
        <v>1392</v>
      </c>
      <c r="F275" s="13" t="s">
        <v>1476</v>
      </c>
      <c r="G275" s="13" t="s">
        <v>1527</v>
      </c>
      <c r="H275" s="13" t="s">
        <v>1528</v>
      </c>
      <c r="I275" s="13" t="s">
        <v>1529</v>
      </c>
    </row>
    <row r="276" spans="1:9" ht="12.75">
      <c r="A276" s="12" t="s">
        <v>1530</v>
      </c>
      <c r="B276" s="12" t="s">
        <v>1531</v>
      </c>
      <c r="C276" s="12" t="e">
        <v>#N/A</v>
      </c>
      <c r="D276" s="12" t="e">
        <v>#N/A</v>
      </c>
      <c r="E276" s="13" t="e">
        <v>#N/A</v>
      </c>
      <c r="F276" s="13" t="e">
        <v>#N/A</v>
      </c>
      <c r="G276" s="13" t="e">
        <v>#N/A</v>
      </c>
      <c r="H276" s="13" t="e">
        <v>#N/A</v>
      </c>
      <c r="I276" s="13" t="e">
        <v>#N/A</v>
      </c>
    </row>
    <row r="277" spans="1:9" ht="12.75">
      <c r="A277" s="12" t="s">
        <v>1532</v>
      </c>
      <c r="B277" s="12" t="s">
        <v>1533</v>
      </c>
      <c r="C277" s="12" t="s">
        <v>1534</v>
      </c>
      <c r="D277" s="12" t="s">
        <v>1535</v>
      </c>
      <c r="E277" s="13" t="s">
        <v>1448</v>
      </c>
      <c r="F277" s="13" t="s">
        <v>1449</v>
      </c>
      <c r="G277" s="13" t="s">
        <v>1536</v>
      </c>
      <c r="H277" s="13" t="s">
        <v>1537</v>
      </c>
      <c r="I277" s="13" t="s">
        <v>1532</v>
      </c>
    </row>
    <row r="278" spans="1:9" ht="12.75">
      <c r="A278" s="12" t="s">
        <v>1538</v>
      </c>
      <c r="B278" s="12" t="s">
        <v>1539</v>
      </c>
      <c r="C278" s="12" t="s">
        <v>1540</v>
      </c>
      <c r="D278" s="12" t="s">
        <v>1535</v>
      </c>
      <c r="E278" s="13" t="s">
        <v>1448</v>
      </c>
      <c r="F278" s="13" t="s">
        <v>1449</v>
      </c>
      <c r="G278" s="13" t="s">
        <v>1541</v>
      </c>
      <c r="H278" s="13" t="s">
        <v>1542</v>
      </c>
      <c r="I278" s="13" t="s">
        <v>1543</v>
      </c>
    </row>
    <row r="279" spans="1:9" ht="12.75">
      <c r="A279" s="12" t="s">
        <v>1544</v>
      </c>
      <c r="B279" s="12" t="s">
        <v>1545</v>
      </c>
      <c r="C279" s="12" t="s">
        <v>1546</v>
      </c>
      <c r="D279" s="12" t="s">
        <v>1535</v>
      </c>
      <c r="E279" s="13" t="s">
        <v>1448</v>
      </c>
      <c r="F279" s="13" t="s">
        <v>1449</v>
      </c>
      <c r="G279" s="13" t="s">
        <v>1547</v>
      </c>
      <c r="H279" s="13" t="s">
        <v>1548</v>
      </c>
      <c r="I279" s="13" t="s">
        <v>1549</v>
      </c>
    </row>
    <row r="280" spans="1:9" ht="12.75">
      <c r="A280" s="12" t="s">
        <v>1550</v>
      </c>
      <c r="B280" s="12" t="s">
        <v>1551</v>
      </c>
      <c r="C280" s="12" t="s">
        <v>1552</v>
      </c>
      <c r="D280" s="12" t="s">
        <v>1535</v>
      </c>
      <c r="E280" s="13" t="s">
        <v>1448</v>
      </c>
      <c r="F280" s="13" t="s">
        <v>1449</v>
      </c>
      <c r="G280" s="13" t="s">
        <v>1553</v>
      </c>
      <c r="H280" s="13" t="s">
        <v>1554</v>
      </c>
      <c r="I280" s="13" t="s">
        <v>1555</v>
      </c>
    </row>
    <row r="281" spans="1:9" ht="12.75">
      <c r="A281" s="12" t="s">
        <v>1556</v>
      </c>
      <c r="B281" s="12" t="s">
        <v>1557</v>
      </c>
      <c r="C281" s="12" t="e">
        <v>#N/A</v>
      </c>
      <c r="D281" s="12" t="e">
        <v>#N/A</v>
      </c>
      <c r="E281" s="13" t="e">
        <v>#N/A</v>
      </c>
      <c r="F281" s="13" t="e">
        <v>#N/A</v>
      </c>
      <c r="G281" s="13" t="e">
        <v>#N/A</v>
      </c>
      <c r="H281" s="13" t="e">
        <v>#N/A</v>
      </c>
      <c r="I281" s="13" t="e">
        <v>#N/A</v>
      </c>
    </row>
    <row r="282" spans="1:9" ht="12.75">
      <c r="A282" s="12" t="s">
        <v>1558</v>
      </c>
      <c r="B282" s="12" t="s">
        <v>1559</v>
      </c>
      <c r="C282" s="12" t="s">
        <v>1560</v>
      </c>
      <c r="D282" s="12" t="s">
        <v>1561</v>
      </c>
      <c r="E282" s="13" t="e">
        <v>#N/A</v>
      </c>
      <c r="F282" s="13" t="e">
        <v>#N/A</v>
      </c>
      <c r="G282" s="13">
        <v>0</v>
      </c>
      <c r="H282" s="13" t="e">
        <v>#N/A</v>
      </c>
      <c r="I282" s="13">
        <v>0</v>
      </c>
    </row>
    <row r="283" spans="1:9" ht="12.75">
      <c r="A283" s="12" t="s">
        <v>1562</v>
      </c>
      <c r="B283" s="12" t="s">
        <v>1563</v>
      </c>
      <c r="C283" s="12" t="s">
        <v>1564</v>
      </c>
      <c r="D283" s="12" t="s">
        <v>1561</v>
      </c>
      <c r="E283" s="13" t="s">
        <v>1448</v>
      </c>
      <c r="F283" s="13" t="s">
        <v>1449</v>
      </c>
      <c r="G283" s="13" t="s">
        <v>1565</v>
      </c>
      <c r="H283" s="13" t="s">
        <v>1566</v>
      </c>
      <c r="I283" s="13" t="s">
        <v>1567</v>
      </c>
    </row>
    <row r="284" spans="1:9" ht="12.75">
      <c r="A284" s="12" t="s">
        <v>1568</v>
      </c>
      <c r="B284" s="12" t="s">
        <v>1569</v>
      </c>
      <c r="C284" s="12" t="s">
        <v>1570</v>
      </c>
      <c r="D284" s="12" t="s">
        <v>1561</v>
      </c>
      <c r="E284" s="13" t="s">
        <v>1448</v>
      </c>
      <c r="F284" s="13" t="s">
        <v>1449</v>
      </c>
      <c r="G284" s="13" t="s">
        <v>1571</v>
      </c>
      <c r="H284" s="13" t="s">
        <v>1572</v>
      </c>
      <c r="I284" s="13" t="s">
        <v>1573</v>
      </c>
    </row>
    <row r="285" spans="1:9" ht="12.75">
      <c r="A285" s="12" t="s">
        <v>1574</v>
      </c>
      <c r="B285" s="12" t="s">
        <v>1536</v>
      </c>
      <c r="C285" s="12" t="s">
        <v>1575</v>
      </c>
      <c r="D285" s="12" t="s">
        <v>1561</v>
      </c>
      <c r="E285" s="13" t="s">
        <v>1448</v>
      </c>
      <c r="F285" s="13" t="s">
        <v>1449</v>
      </c>
      <c r="G285" s="13" t="s">
        <v>1576</v>
      </c>
      <c r="H285" s="13" t="s">
        <v>1577</v>
      </c>
      <c r="I285" s="13" t="s">
        <v>1578</v>
      </c>
    </row>
    <row r="286" spans="1:9" ht="12.75">
      <c r="A286" s="12" t="s">
        <v>1579</v>
      </c>
      <c r="B286" s="12" t="s">
        <v>1541</v>
      </c>
      <c r="C286" s="12" t="s">
        <v>1580</v>
      </c>
      <c r="D286" s="12" t="s">
        <v>1561</v>
      </c>
      <c r="E286" s="13" t="s">
        <v>1448</v>
      </c>
      <c r="F286" s="13" t="s">
        <v>1449</v>
      </c>
      <c r="G286" s="13" t="s">
        <v>1576</v>
      </c>
      <c r="H286" s="13" t="s">
        <v>1577</v>
      </c>
      <c r="I286" s="13" t="s">
        <v>1578</v>
      </c>
    </row>
    <row r="287" spans="1:9" ht="12.75">
      <c r="A287" s="12" t="s">
        <v>1581</v>
      </c>
      <c r="B287" s="12" t="s">
        <v>1547</v>
      </c>
      <c r="C287" s="12" t="s">
        <v>1582</v>
      </c>
      <c r="D287" s="12" t="s">
        <v>1561</v>
      </c>
      <c r="E287" s="13" t="s">
        <v>1448</v>
      </c>
      <c r="F287" s="13" t="s">
        <v>1449</v>
      </c>
      <c r="G287" s="13" t="s">
        <v>1576</v>
      </c>
      <c r="H287" s="13" t="s">
        <v>1577</v>
      </c>
      <c r="I287" s="13" t="s">
        <v>1578</v>
      </c>
    </row>
    <row r="288" spans="1:9" ht="12.75">
      <c r="A288" s="12" t="s">
        <v>1583</v>
      </c>
      <c r="B288" s="12" t="s">
        <v>1584</v>
      </c>
      <c r="C288" s="12" t="s">
        <v>1585</v>
      </c>
      <c r="D288" s="12" t="s">
        <v>1561</v>
      </c>
      <c r="E288" s="13" t="s">
        <v>1448</v>
      </c>
      <c r="F288" s="13" t="s">
        <v>1449</v>
      </c>
      <c r="G288" s="13" t="s">
        <v>1586</v>
      </c>
      <c r="H288" s="13" t="s">
        <v>1587</v>
      </c>
      <c r="I288" s="13" t="s">
        <v>1588</v>
      </c>
    </row>
    <row r="289" spans="1:9" ht="12.75">
      <c r="A289" s="12" t="s">
        <v>1589</v>
      </c>
      <c r="B289" s="12" t="s">
        <v>1590</v>
      </c>
      <c r="C289" s="12" t="s">
        <v>1591</v>
      </c>
      <c r="D289" s="12" t="s">
        <v>1561</v>
      </c>
      <c r="E289" s="13" t="s">
        <v>1448</v>
      </c>
      <c r="F289" s="13" t="s">
        <v>1449</v>
      </c>
      <c r="G289" s="13" t="s">
        <v>1586</v>
      </c>
      <c r="H289" s="13" t="s">
        <v>1587</v>
      </c>
      <c r="I289" s="13" t="s">
        <v>1588</v>
      </c>
    </row>
    <row r="290" spans="1:9" ht="12.75">
      <c r="A290" s="12" t="s">
        <v>1592</v>
      </c>
      <c r="B290" s="12" t="s">
        <v>1593</v>
      </c>
      <c r="C290" s="12" t="s">
        <v>1594</v>
      </c>
      <c r="D290" s="12" t="s">
        <v>1561</v>
      </c>
      <c r="E290" s="13" t="s">
        <v>1448</v>
      </c>
      <c r="F290" s="13" t="s">
        <v>1449</v>
      </c>
      <c r="G290" s="13" t="s">
        <v>1595</v>
      </c>
      <c r="H290" s="13" t="s">
        <v>1596</v>
      </c>
      <c r="I290" s="13" t="s">
        <v>1597</v>
      </c>
    </row>
    <row r="291" spans="1:9" ht="12.75">
      <c r="A291" s="12" t="s">
        <v>1598</v>
      </c>
      <c r="B291" s="12" t="s">
        <v>1457</v>
      </c>
      <c r="C291" s="12" t="s">
        <v>1599</v>
      </c>
      <c r="D291" s="12" t="s">
        <v>1561</v>
      </c>
      <c r="E291" s="13" t="s">
        <v>1448</v>
      </c>
      <c r="F291" s="13" t="s">
        <v>1449</v>
      </c>
      <c r="G291" s="13" t="s">
        <v>1600</v>
      </c>
      <c r="H291" s="13" t="s">
        <v>1601</v>
      </c>
      <c r="I291" s="13" t="s">
        <v>1598</v>
      </c>
    </row>
    <row r="292" spans="1:9" ht="12.75">
      <c r="A292" s="12" t="s">
        <v>1602</v>
      </c>
      <c r="B292" s="12" t="s">
        <v>1603</v>
      </c>
      <c r="C292" s="12" t="s">
        <v>1604</v>
      </c>
      <c r="D292" s="12" t="s">
        <v>1561</v>
      </c>
      <c r="E292" s="13" t="s">
        <v>1448</v>
      </c>
      <c r="F292" s="13" t="s">
        <v>1449</v>
      </c>
      <c r="G292" s="13" t="s">
        <v>1605</v>
      </c>
      <c r="H292" s="13" t="s">
        <v>1606</v>
      </c>
      <c r="I292" s="13" t="s">
        <v>1602</v>
      </c>
    </row>
    <row r="293" spans="1:9" ht="12.75">
      <c r="A293" s="12" t="s">
        <v>1607</v>
      </c>
      <c r="B293" s="12" t="s">
        <v>1450</v>
      </c>
      <c r="C293" s="12" t="s">
        <v>1608</v>
      </c>
      <c r="D293" s="12" t="s">
        <v>1561</v>
      </c>
      <c r="E293" s="13" t="s">
        <v>1448</v>
      </c>
      <c r="F293" s="13" t="s">
        <v>1449</v>
      </c>
      <c r="G293" s="13" t="s">
        <v>1609</v>
      </c>
      <c r="H293" s="13" t="s">
        <v>1610</v>
      </c>
      <c r="I293" s="13" t="s">
        <v>1607</v>
      </c>
    </row>
    <row r="294" spans="1:9" ht="12.75">
      <c r="A294" s="12" t="s">
        <v>1611</v>
      </c>
      <c r="B294" s="12" t="s">
        <v>1600</v>
      </c>
      <c r="C294" s="12" t="s">
        <v>1612</v>
      </c>
      <c r="D294" s="12" t="s">
        <v>1561</v>
      </c>
      <c r="E294" s="13" t="e">
        <v>#N/A</v>
      </c>
      <c r="F294" s="13" t="e">
        <v>#N/A</v>
      </c>
      <c r="G294" s="13">
        <v>0</v>
      </c>
      <c r="H294" s="13" t="e">
        <v>#N/A</v>
      </c>
      <c r="I294" s="13">
        <v>0</v>
      </c>
    </row>
    <row r="295" spans="1:9" ht="12.75">
      <c r="A295" s="12" t="s">
        <v>1613</v>
      </c>
      <c r="B295" s="12" t="s">
        <v>1605</v>
      </c>
      <c r="C295" s="12" t="s">
        <v>1614</v>
      </c>
      <c r="D295" s="12" t="s">
        <v>1561</v>
      </c>
      <c r="E295" s="13" t="s">
        <v>1448</v>
      </c>
      <c r="F295" s="13" t="s">
        <v>1449</v>
      </c>
      <c r="G295" s="13" t="s">
        <v>1615</v>
      </c>
      <c r="H295" s="13" t="s">
        <v>1616</v>
      </c>
      <c r="I295" s="13" t="s">
        <v>1617</v>
      </c>
    </row>
    <row r="296" spans="1:9" ht="12.75">
      <c r="A296" s="12" t="s">
        <v>1618</v>
      </c>
      <c r="B296" s="12" t="s">
        <v>1609</v>
      </c>
      <c r="C296" s="12" t="s">
        <v>1619</v>
      </c>
      <c r="D296" s="12" t="s">
        <v>1561</v>
      </c>
      <c r="E296" s="13" t="s">
        <v>1448</v>
      </c>
      <c r="F296" s="13" t="s">
        <v>1449</v>
      </c>
      <c r="G296" s="13" t="s">
        <v>1620</v>
      </c>
      <c r="H296" s="13" t="s">
        <v>1621</v>
      </c>
      <c r="I296" s="13" t="s">
        <v>1622</v>
      </c>
    </row>
    <row r="297" spans="1:9" ht="12.75">
      <c r="A297" s="12" t="s">
        <v>1623</v>
      </c>
      <c r="B297" s="12" t="s">
        <v>1624</v>
      </c>
      <c r="C297" s="12" t="s">
        <v>1625</v>
      </c>
      <c r="D297" s="12" t="s">
        <v>1561</v>
      </c>
      <c r="E297" s="13" t="e">
        <v>#N/A</v>
      </c>
      <c r="F297" s="13" t="e">
        <v>#N/A</v>
      </c>
      <c r="G297" s="13">
        <v>0</v>
      </c>
      <c r="H297" s="13" t="e">
        <v>#N/A</v>
      </c>
      <c r="I297" s="13">
        <v>0</v>
      </c>
    </row>
    <row r="298" spans="1:9" ht="12.75">
      <c r="A298" s="12" t="s">
        <v>1626</v>
      </c>
      <c r="B298" s="12" t="s">
        <v>1565</v>
      </c>
      <c r="C298" s="12" t="s">
        <v>1627</v>
      </c>
      <c r="D298" s="12" t="s">
        <v>1561</v>
      </c>
      <c r="E298" s="13" t="e">
        <v>#N/A</v>
      </c>
      <c r="F298" s="13" t="e">
        <v>#N/A</v>
      </c>
      <c r="G298" s="13" t="s">
        <v>1628</v>
      </c>
      <c r="H298" s="13" t="e">
        <v>#N/A</v>
      </c>
      <c r="I298" s="13" t="s">
        <v>1629</v>
      </c>
    </row>
    <row r="299" spans="1:9" ht="12.75">
      <c r="A299" s="12" t="s">
        <v>1630</v>
      </c>
      <c r="B299" s="12" t="s">
        <v>1586</v>
      </c>
      <c r="C299" s="12" t="s">
        <v>1631</v>
      </c>
      <c r="D299" s="12" t="s">
        <v>1561</v>
      </c>
      <c r="E299" s="13" t="s">
        <v>1448</v>
      </c>
      <c r="F299" s="13" t="s">
        <v>1449</v>
      </c>
      <c r="G299" s="13" t="s">
        <v>1632</v>
      </c>
      <c r="H299" s="13" t="s">
        <v>1633</v>
      </c>
      <c r="I299" s="13" t="s">
        <v>1630</v>
      </c>
    </row>
    <row r="300" spans="1:9" ht="12.75">
      <c r="A300" s="12" t="s">
        <v>1634</v>
      </c>
      <c r="B300" s="12" t="s">
        <v>1595</v>
      </c>
      <c r="C300" s="12" t="s">
        <v>1635</v>
      </c>
      <c r="D300" s="12" t="s">
        <v>1561</v>
      </c>
      <c r="E300" s="13" t="s">
        <v>1448</v>
      </c>
      <c r="F300" s="13" t="s">
        <v>1449</v>
      </c>
      <c r="G300" s="13" t="s">
        <v>1636</v>
      </c>
      <c r="H300" s="13" t="s">
        <v>1637</v>
      </c>
      <c r="I300" s="13" t="s">
        <v>1638</v>
      </c>
    </row>
    <row r="301" spans="1:9" ht="12.75">
      <c r="A301" s="12" t="s">
        <v>1639</v>
      </c>
      <c r="B301" s="12" t="s">
        <v>1640</v>
      </c>
      <c r="C301" s="12" t="s">
        <v>1641</v>
      </c>
      <c r="D301" s="12" t="s">
        <v>1561</v>
      </c>
      <c r="E301" s="13" t="s">
        <v>1448</v>
      </c>
      <c r="F301" s="13" t="s">
        <v>1449</v>
      </c>
      <c r="G301" s="13" t="s">
        <v>1642</v>
      </c>
      <c r="H301" s="13" t="s">
        <v>1643</v>
      </c>
      <c r="I301" s="13" t="s">
        <v>1644</v>
      </c>
    </row>
    <row r="302" spans="1:9" ht="12.75">
      <c r="A302" s="12" t="s">
        <v>1645</v>
      </c>
      <c r="B302" s="12" t="s">
        <v>1646</v>
      </c>
      <c r="C302" s="12" t="s">
        <v>1647</v>
      </c>
      <c r="D302" s="12" t="s">
        <v>1561</v>
      </c>
      <c r="E302" s="13" t="s">
        <v>1648</v>
      </c>
      <c r="F302" s="13" t="s">
        <v>1649</v>
      </c>
      <c r="G302" s="13" t="s">
        <v>1650</v>
      </c>
      <c r="H302" s="13" t="s">
        <v>1651</v>
      </c>
      <c r="I302" s="13" t="s">
        <v>1652</v>
      </c>
    </row>
    <row r="303" spans="1:9" ht="12.75">
      <c r="A303" s="12" t="s">
        <v>1645</v>
      </c>
      <c r="B303" s="12" t="s">
        <v>1653</v>
      </c>
      <c r="C303" s="12" t="s">
        <v>1654</v>
      </c>
      <c r="D303" s="12" t="s">
        <v>1561</v>
      </c>
      <c r="E303" s="13" t="s">
        <v>1648</v>
      </c>
      <c r="F303" s="13" t="s">
        <v>1649</v>
      </c>
      <c r="G303" s="13" t="s">
        <v>1650</v>
      </c>
      <c r="H303" s="13" t="s">
        <v>1651</v>
      </c>
      <c r="I303" s="13" t="s">
        <v>1652</v>
      </c>
    </row>
    <row r="304" spans="1:9" ht="12.75">
      <c r="A304" s="12" t="s">
        <v>1655</v>
      </c>
      <c r="B304" s="12" t="s">
        <v>1656</v>
      </c>
      <c r="C304" s="12" t="e">
        <v>#N/A</v>
      </c>
      <c r="D304" s="12" t="e">
        <v>#N/A</v>
      </c>
      <c r="E304" s="13" t="e">
        <v>#N/A</v>
      </c>
      <c r="F304" s="13" t="e">
        <v>#N/A</v>
      </c>
      <c r="G304" s="13" t="e">
        <v>#N/A</v>
      </c>
      <c r="H304" s="13" t="e">
        <v>#N/A</v>
      </c>
      <c r="I304" s="13" t="e">
        <v>#N/A</v>
      </c>
    </row>
    <row r="305" spans="1:9" ht="12.75">
      <c r="A305" s="12" t="s">
        <v>1657</v>
      </c>
      <c r="B305" s="12" t="s">
        <v>1658</v>
      </c>
      <c r="C305" s="12" t="s">
        <v>1659</v>
      </c>
      <c r="D305" s="12" t="s">
        <v>1648</v>
      </c>
      <c r="E305" s="13" t="s">
        <v>1448</v>
      </c>
      <c r="F305" s="13" t="s">
        <v>1449</v>
      </c>
      <c r="G305" s="13" t="s">
        <v>1584</v>
      </c>
      <c r="H305" s="13" t="s">
        <v>1660</v>
      </c>
      <c r="I305" s="13" t="s">
        <v>1661</v>
      </c>
    </row>
    <row r="306" spans="1:9" ht="12.75">
      <c r="A306" s="12" t="s">
        <v>1662</v>
      </c>
      <c r="B306" s="12" t="s">
        <v>1663</v>
      </c>
      <c r="C306" s="12" t="s">
        <v>1664</v>
      </c>
      <c r="D306" s="12" t="s">
        <v>1648</v>
      </c>
      <c r="E306" s="13" t="s">
        <v>1448</v>
      </c>
      <c r="F306" s="13" t="s">
        <v>1449</v>
      </c>
      <c r="G306" s="13" t="s">
        <v>1665</v>
      </c>
      <c r="H306" s="13" t="s">
        <v>1666</v>
      </c>
      <c r="I306" s="13" t="s">
        <v>1667</v>
      </c>
    </row>
    <row r="307" spans="1:9" ht="12.75">
      <c r="A307" s="12" t="s">
        <v>1668</v>
      </c>
      <c r="B307" s="12" t="s">
        <v>1669</v>
      </c>
      <c r="C307" s="12" t="s">
        <v>1670</v>
      </c>
      <c r="D307" s="12" t="s">
        <v>1648</v>
      </c>
      <c r="E307" s="13" t="s">
        <v>1448</v>
      </c>
      <c r="F307" s="13" t="s">
        <v>1449</v>
      </c>
      <c r="G307" s="13" t="s">
        <v>1671</v>
      </c>
      <c r="H307" s="13" t="s">
        <v>1672</v>
      </c>
      <c r="I307" s="13" t="s">
        <v>1673</v>
      </c>
    </row>
    <row r="308" spans="1:9" ht="12.75">
      <c r="A308" s="12" t="s">
        <v>1674</v>
      </c>
      <c r="B308" s="12" t="s">
        <v>1675</v>
      </c>
      <c r="C308" s="12" t="s">
        <v>1676</v>
      </c>
      <c r="D308" s="12" t="s">
        <v>1648</v>
      </c>
      <c r="E308" s="13" t="s">
        <v>1448</v>
      </c>
      <c r="F308" s="13" t="s">
        <v>1449</v>
      </c>
      <c r="G308" s="13" t="s">
        <v>1593</v>
      </c>
      <c r="H308" s="13" t="s">
        <v>1677</v>
      </c>
      <c r="I308" s="13" t="s">
        <v>1678</v>
      </c>
    </row>
    <row r="309" spans="1:9" ht="12.75">
      <c r="A309" s="12" t="s">
        <v>1679</v>
      </c>
      <c r="B309" s="12" t="s">
        <v>1680</v>
      </c>
      <c r="C309" s="12" t="s">
        <v>1681</v>
      </c>
      <c r="D309" s="12" t="s">
        <v>1648</v>
      </c>
      <c r="E309" s="13" t="s">
        <v>1448</v>
      </c>
      <c r="F309" s="13" t="s">
        <v>1449</v>
      </c>
      <c r="G309" s="13" t="s">
        <v>1682</v>
      </c>
      <c r="H309" s="13" t="s">
        <v>1683</v>
      </c>
      <c r="I309" s="13" t="s">
        <v>1684</v>
      </c>
    </row>
    <row r="310" spans="1:9" ht="12.75">
      <c r="A310" s="12" t="s">
        <v>1685</v>
      </c>
      <c r="B310" s="12" t="s">
        <v>1686</v>
      </c>
      <c r="C310" s="12" t="s">
        <v>1687</v>
      </c>
      <c r="D310" s="12" t="s">
        <v>1648</v>
      </c>
      <c r="E310" s="13" t="s">
        <v>1448</v>
      </c>
      <c r="F310" s="13" t="s">
        <v>1449</v>
      </c>
      <c r="G310" s="13" t="s">
        <v>1682</v>
      </c>
      <c r="H310" s="13" t="s">
        <v>1683</v>
      </c>
      <c r="I310" s="13" t="s">
        <v>1684</v>
      </c>
    </row>
    <row r="311" spans="1:9" ht="12.75">
      <c r="A311" s="12" t="s">
        <v>1688</v>
      </c>
      <c r="B311" s="12" t="s">
        <v>1689</v>
      </c>
      <c r="C311" s="12" t="s">
        <v>1690</v>
      </c>
      <c r="D311" s="12" t="s">
        <v>1648</v>
      </c>
      <c r="E311" s="13" t="s">
        <v>1448</v>
      </c>
      <c r="F311" s="13" t="s">
        <v>1449</v>
      </c>
      <c r="G311" s="13" t="s">
        <v>1691</v>
      </c>
      <c r="H311" s="13" t="s">
        <v>1692</v>
      </c>
      <c r="I311" s="13" t="s">
        <v>1693</v>
      </c>
    </row>
    <row r="312" spans="1:9" ht="12.75">
      <c r="A312" s="12" t="s">
        <v>1694</v>
      </c>
      <c r="B312" s="12" t="s">
        <v>1695</v>
      </c>
      <c r="C312" s="12" t="s">
        <v>1696</v>
      </c>
      <c r="D312" s="12" t="s">
        <v>1648</v>
      </c>
      <c r="E312" s="13" t="s">
        <v>1448</v>
      </c>
      <c r="F312" s="13" t="s">
        <v>1449</v>
      </c>
      <c r="G312" s="13" t="s">
        <v>1697</v>
      </c>
      <c r="H312" s="13" t="s">
        <v>1698</v>
      </c>
      <c r="I312" s="13" t="s">
        <v>1699</v>
      </c>
    </row>
    <row r="313" spans="1:9" ht="12.75">
      <c r="A313" s="12" t="s">
        <v>1700</v>
      </c>
      <c r="B313" s="12" t="s">
        <v>1701</v>
      </c>
      <c r="C313" s="12" t="s">
        <v>1702</v>
      </c>
      <c r="D313" s="12" t="s">
        <v>1648</v>
      </c>
      <c r="E313" s="13" t="s">
        <v>1253</v>
      </c>
      <c r="F313" s="13" t="s">
        <v>1254</v>
      </c>
      <c r="G313" s="13" t="s">
        <v>1703</v>
      </c>
      <c r="H313" s="13" t="s">
        <v>1704</v>
      </c>
      <c r="I313" s="13" t="s">
        <v>1705</v>
      </c>
    </row>
    <row r="314" spans="1:9" ht="12.75">
      <c r="A314" s="12" t="s">
        <v>1706</v>
      </c>
      <c r="B314" s="12" t="s">
        <v>1707</v>
      </c>
      <c r="C314" s="12" t="s">
        <v>1708</v>
      </c>
      <c r="D314" s="12" t="s">
        <v>1648</v>
      </c>
      <c r="E314" s="13" t="s">
        <v>1253</v>
      </c>
      <c r="F314" s="13" t="s">
        <v>1254</v>
      </c>
      <c r="G314" s="13" t="s">
        <v>1703</v>
      </c>
      <c r="H314" s="13" t="s">
        <v>1704</v>
      </c>
      <c r="I314" s="13" t="s">
        <v>1705</v>
      </c>
    </row>
    <row r="315" spans="1:9" ht="12.75">
      <c r="A315" s="12" t="s">
        <v>1709</v>
      </c>
      <c r="B315" s="12" t="s">
        <v>1710</v>
      </c>
      <c r="C315" s="12" t="s">
        <v>1711</v>
      </c>
      <c r="D315" s="12" t="s">
        <v>1648</v>
      </c>
      <c r="E315" s="13" t="s">
        <v>1253</v>
      </c>
      <c r="F315" s="13" t="s">
        <v>1254</v>
      </c>
      <c r="G315" s="13" t="s">
        <v>1712</v>
      </c>
      <c r="H315" s="13" t="s">
        <v>1713</v>
      </c>
      <c r="I315" s="13" t="s">
        <v>1705</v>
      </c>
    </row>
    <row r="316" spans="1:9" ht="12.75">
      <c r="A316" s="12" t="s">
        <v>1714</v>
      </c>
      <c r="B316" s="12" t="s">
        <v>1715</v>
      </c>
      <c r="C316" s="12" t="s">
        <v>1716</v>
      </c>
      <c r="D316" s="12" t="s">
        <v>1648</v>
      </c>
      <c r="E316" s="13" t="s">
        <v>1448</v>
      </c>
      <c r="F316" s="13" t="s">
        <v>1449</v>
      </c>
      <c r="G316" s="13" t="s">
        <v>1717</v>
      </c>
      <c r="H316" s="13" t="s">
        <v>1718</v>
      </c>
      <c r="I316" s="13" t="s">
        <v>1719</v>
      </c>
    </row>
    <row r="317" spans="1:9" ht="12.75">
      <c r="A317" s="12" t="s">
        <v>1720</v>
      </c>
      <c r="B317" s="12" t="s">
        <v>1721</v>
      </c>
      <c r="C317" s="12" t="s">
        <v>1722</v>
      </c>
      <c r="D317" s="12" t="s">
        <v>1648</v>
      </c>
      <c r="E317" s="13" t="e">
        <v>#N/A</v>
      </c>
      <c r="F317" s="13" t="e">
        <v>#N/A</v>
      </c>
      <c r="G317" s="13">
        <v>0</v>
      </c>
      <c r="H317" s="13" t="e">
        <v>#N/A</v>
      </c>
      <c r="I317" s="13">
        <v>0</v>
      </c>
    </row>
    <row r="318" spans="1:9" ht="12.75">
      <c r="A318" s="12" t="s">
        <v>1723</v>
      </c>
      <c r="B318" s="12" t="s">
        <v>1724</v>
      </c>
      <c r="C318" s="12" t="s">
        <v>1725</v>
      </c>
      <c r="D318" s="12" t="s">
        <v>1648</v>
      </c>
      <c r="E318" s="13" t="s">
        <v>1448</v>
      </c>
      <c r="F318" s="13" t="s">
        <v>1449</v>
      </c>
      <c r="G318" s="13" t="s">
        <v>1726</v>
      </c>
      <c r="H318" s="13" t="s">
        <v>1727</v>
      </c>
      <c r="I318" s="13" t="s">
        <v>1719</v>
      </c>
    </row>
    <row r="319" spans="1:9" ht="12.75">
      <c r="A319" s="12" t="s">
        <v>1728</v>
      </c>
      <c r="B319" s="12" t="s">
        <v>1729</v>
      </c>
      <c r="C319" s="12" t="s">
        <v>1730</v>
      </c>
      <c r="D319" s="12" t="s">
        <v>1648</v>
      </c>
      <c r="E319" s="13" t="s">
        <v>1448</v>
      </c>
      <c r="F319" s="13" t="s">
        <v>1449</v>
      </c>
      <c r="G319" s="13" t="s">
        <v>1726</v>
      </c>
      <c r="H319" s="13" t="s">
        <v>1727</v>
      </c>
      <c r="I319" s="13" t="s">
        <v>1719</v>
      </c>
    </row>
    <row r="320" spans="1:9" ht="12.75">
      <c r="A320" s="12" t="s">
        <v>1731</v>
      </c>
      <c r="B320" s="12" t="s">
        <v>1732</v>
      </c>
      <c r="C320" s="12" t="s">
        <v>1733</v>
      </c>
      <c r="D320" s="12" t="s">
        <v>1648</v>
      </c>
      <c r="E320" s="13" t="e">
        <v>#N/A</v>
      </c>
      <c r="F320" s="13" t="e">
        <v>#N/A</v>
      </c>
      <c r="G320" s="13">
        <v>0</v>
      </c>
      <c r="H320" s="13" t="e">
        <v>#N/A</v>
      </c>
      <c r="I320" s="13">
        <v>0</v>
      </c>
    </row>
    <row r="321" spans="1:9" ht="12.75">
      <c r="A321" s="12" t="s">
        <v>1734</v>
      </c>
      <c r="B321" s="12" t="s">
        <v>1735</v>
      </c>
      <c r="C321" s="12" t="s">
        <v>1736</v>
      </c>
      <c r="D321" s="12" t="s">
        <v>1648</v>
      </c>
      <c r="E321" s="13" t="e">
        <v>#N/A</v>
      </c>
      <c r="F321" s="13" t="e">
        <v>#N/A</v>
      </c>
      <c r="G321" s="13">
        <v>0</v>
      </c>
      <c r="H321" s="13" t="e">
        <v>#N/A</v>
      </c>
      <c r="I321" s="13">
        <v>0</v>
      </c>
    </row>
    <row r="322" spans="1:9" ht="12.75">
      <c r="A322" s="12" t="s">
        <v>1737</v>
      </c>
      <c r="B322" s="12" t="s">
        <v>1738</v>
      </c>
      <c r="C322" s="12" t="s">
        <v>1739</v>
      </c>
      <c r="D322" s="12" t="s">
        <v>1648</v>
      </c>
      <c r="E322" s="13" t="s">
        <v>1448</v>
      </c>
      <c r="F322" s="13" t="s">
        <v>1449</v>
      </c>
      <c r="G322" s="13" t="s">
        <v>1740</v>
      </c>
      <c r="H322" s="13" t="s">
        <v>1741</v>
      </c>
      <c r="I322" s="13" t="s">
        <v>1742</v>
      </c>
    </row>
    <row r="323" spans="1:9" ht="12.75">
      <c r="A323" s="12" t="s">
        <v>1743</v>
      </c>
      <c r="B323" s="12" t="s">
        <v>1744</v>
      </c>
      <c r="C323" s="12" t="s">
        <v>1745</v>
      </c>
      <c r="D323" s="12" t="s">
        <v>1648</v>
      </c>
      <c r="E323" s="13" t="e">
        <v>#N/A</v>
      </c>
      <c r="F323" s="13" t="e">
        <v>#N/A</v>
      </c>
      <c r="G323" s="13" t="s">
        <v>1746</v>
      </c>
      <c r="H323" s="13" t="e">
        <v>#N/A</v>
      </c>
      <c r="I323" s="13" t="s">
        <v>1747</v>
      </c>
    </row>
    <row r="324" spans="1:9" ht="12.75">
      <c r="A324" s="12" t="s">
        <v>1748</v>
      </c>
      <c r="B324" s="12" t="s">
        <v>1749</v>
      </c>
      <c r="C324" s="12" t="s">
        <v>1750</v>
      </c>
      <c r="D324" s="12" t="s">
        <v>1648</v>
      </c>
      <c r="E324" s="13" t="s">
        <v>1448</v>
      </c>
      <c r="F324" s="13" t="s">
        <v>1449</v>
      </c>
      <c r="G324" s="13" t="s">
        <v>1576</v>
      </c>
      <c r="H324" s="13" t="s">
        <v>1577</v>
      </c>
      <c r="I324" s="13" t="s">
        <v>1578</v>
      </c>
    </row>
    <row r="325" spans="1:9" ht="12.75">
      <c r="A325" s="12" t="s">
        <v>1751</v>
      </c>
      <c r="B325" s="12" t="s">
        <v>1752</v>
      </c>
      <c r="C325" s="12" t="s">
        <v>1753</v>
      </c>
      <c r="D325" s="12" t="s">
        <v>1648</v>
      </c>
      <c r="E325" s="13" t="s">
        <v>1448</v>
      </c>
      <c r="F325" s="13" t="s">
        <v>1449</v>
      </c>
      <c r="G325" s="13" t="s">
        <v>1576</v>
      </c>
      <c r="H325" s="13" t="s">
        <v>1577</v>
      </c>
      <c r="I325" s="13" t="s">
        <v>1578</v>
      </c>
    </row>
    <row r="326" spans="1:9" ht="12.75">
      <c r="A326" s="12" t="s">
        <v>1754</v>
      </c>
      <c r="B326" s="12" t="s">
        <v>1755</v>
      </c>
      <c r="C326" s="12" t="s">
        <v>1756</v>
      </c>
      <c r="D326" s="12" t="s">
        <v>1648</v>
      </c>
      <c r="E326" s="13" t="s">
        <v>1448</v>
      </c>
      <c r="F326" s="13" t="s">
        <v>1449</v>
      </c>
      <c r="G326" s="13" t="s">
        <v>1757</v>
      </c>
      <c r="H326" s="13" t="s">
        <v>1758</v>
      </c>
      <c r="I326" s="13" t="s">
        <v>1759</v>
      </c>
    </row>
    <row r="327" spans="1:9" ht="12.75">
      <c r="A327" s="12" t="s">
        <v>1760</v>
      </c>
      <c r="B327" s="12" t="s">
        <v>1761</v>
      </c>
      <c r="C327" s="12" t="s">
        <v>1762</v>
      </c>
      <c r="D327" s="12" t="s">
        <v>1648</v>
      </c>
      <c r="E327" s="13" t="e">
        <v>#N/A</v>
      </c>
      <c r="F327" s="13" t="e">
        <v>#N/A</v>
      </c>
      <c r="G327" s="13" t="s">
        <v>1763</v>
      </c>
      <c r="H327" s="13" t="e">
        <v>#N/A</v>
      </c>
      <c r="I327" s="13" t="s">
        <v>1764</v>
      </c>
    </row>
    <row r="328" spans="1:9" ht="12.75">
      <c r="A328" s="12" t="s">
        <v>1765</v>
      </c>
      <c r="B328" s="12" t="s">
        <v>1766</v>
      </c>
      <c r="C328" s="12" t="s">
        <v>1767</v>
      </c>
      <c r="D328" s="12" t="s">
        <v>1648</v>
      </c>
      <c r="E328" s="13" t="e">
        <v>#N/A</v>
      </c>
      <c r="F328" s="13" t="e">
        <v>#N/A</v>
      </c>
      <c r="G328" s="13">
        <v>0</v>
      </c>
      <c r="H328" s="13" t="e">
        <v>#N/A</v>
      </c>
      <c r="I328" s="13">
        <v>0</v>
      </c>
    </row>
    <row r="329" spans="1:9" ht="12.75">
      <c r="A329" s="12" t="s">
        <v>1768</v>
      </c>
      <c r="B329" s="12" t="s">
        <v>1769</v>
      </c>
      <c r="C329" s="12" t="e">
        <v>#N/A</v>
      </c>
      <c r="D329" s="12" t="e">
        <v>#N/A</v>
      </c>
      <c r="E329" s="13" t="e">
        <v>#N/A</v>
      </c>
      <c r="F329" s="13" t="e">
        <v>#N/A</v>
      </c>
      <c r="G329" s="13" t="e">
        <v>#N/A</v>
      </c>
      <c r="H329" s="13" t="e">
        <v>#N/A</v>
      </c>
      <c r="I329" s="13" t="e">
        <v>#N/A</v>
      </c>
    </row>
    <row r="330" spans="1:9" ht="12.75">
      <c r="A330" s="12" t="s">
        <v>1770</v>
      </c>
      <c r="B330" s="12" t="s">
        <v>1771</v>
      </c>
      <c r="C330" s="12" t="s">
        <v>1772</v>
      </c>
      <c r="D330" s="12" t="s">
        <v>1773</v>
      </c>
      <c r="E330" s="13" t="s">
        <v>1535</v>
      </c>
      <c r="F330" s="13" t="s">
        <v>1774</v>
      </c>
      <c r="G330" s="13" t="s">
        <v>1646</v>
      </c>
      <c r="H330" s="13" t="s">
        <v>1775</v>
      </c>
      <c r="I330" s="13" t="s">
        <v>1776</v>
      </c>
    </row>
    <row r="331" spans="1:9" ht="12.75">
      <c r="A331" s="12" t="s">
        <v>1777</v>
      </c>
      <c r="B331" s="12" t="s">
        <v>1778</v>
      </c>
      <c r="C331" s="12" t="s">
        <v>1779</v>
      </c>
      <c r="D331" s="12" t="s">
        <v>1773</v>
      </c>
      <c r="E331" s="13" t="s">
        <v>1535</v>
      </c>
      <c r="F331" s="13" t="s">
        <v>1774</v>
      </c>
      <c r="G331" s="13" t="s">
        <v>1780</v>
      </c>
      <c r="H331" s="13" t="s">
        <v>1781</v>
      </c>
      <c r="I331" s="13" t="s">
        <v>1782</v>
      </c>
    </row>
    <row r="332" spans="1:9" ht="12.75">
      <c r="A332" s="12" t="s">
        <v>1783</v>
      </c>
      <c r="B332" s="12" t="s">
        <v>1784</v>
      </c>
      <c r="C332" s="12" t="s">
        <v>1785</v>
      </c>
      <c r="D332" s="12" t="s">
        <v>1773</v>
      </c>
      <c r="E332" s="13" t="s">
        <v>1535</v>
      </c>
      <c r="F332" s="13" t="s">
        <v>1774</v>
      </c>
      <c r="G332" s="13" t="s">
        <v>1786</v>
      </c>
      <c r="H332" s="13" t="s">
        <v>1787</v>
      </c>
      <c r="I332" s="13" t="s">
        <v>1788</v>
      </c>
    </row>
    <row r="333" spans="1:9" ht="12.75">
      <c r="A333" s="12" t="s">
        <v>1789</v>
      </c>
      <c r="B333" s="12" t="s">
        <v>1790</v>
      </c>
      <c r="C333" s="12" t="s">
        <v>1791</v>
      </c>
      <c r="D333" s="12" t="s">
        <v>1773</v>
      </c>
      <c r="E333" s="13" t="s">
        <v>1535</v>
      </c>
      <c r="F333" s="13" t="s">
        <v>1774</v>
      </c>
      <c r="G333" s="13" t="s">
        <v>1792</v>
      </c>
      <c r="H333" s="13" t="s">
        <v>1793</v>
      </c>
      <c r="I333" s="13" t="s">
        <v>1794</v>
      </c>
    </row>
    <row r="334" spans="1:9" ht="12.75">
      <c r="A334" s="12" t="s">
        <v>1795</v>
      </c>
      <c r="B334" s="12" t="s">
        <v>1796</v>
      </c>
      <c r="C334" s="12" t="e">
        <v>#N/A</v>
      </c>
      <c r="D334" s="12" t="e">
        <v>#N/A</v>
      </c>
      <c r="E334" s="13" t="e">
        <v>#N/A</v>
      </c>
      <c r="F334" s="13" t="e">
        <v>#N/A</v>
      </c>
      <c r="G334" s="13" t="e">
        <v>#N/A</v>
      </c>
      <c r="H334" s="13" t="e">
        <v>#N/A</v>
      </c>
      <c r="I334" s="13" t="e">
        <v>#N/A</v>
      </c>
    </row>
    <row r="335" spans="1:9" ht="12.75">
      <c r="A335" s="12" t="s">
        <v>1797</v>
      </c>
      <c r="B335" s="12" t="s">
        <v>1798</v>
      </c>
      <c r="C335" s="12" t="s">
        <v>1799</v>
      </c>
      <c r="D335" s="12" t="s">
        <v>1800</v>
      </c>
      <c r="E335" s="13" t="s">
        <v>1561</v>
      </c>
      <c r="F335" s="13" t="s">
        <v>1801</v>
      </c>
      <c r="G335" s="13" t="s">
        <v>1715</v>
      </c>
      <c r="H335" s="13" t="s">
        <v>1802</v>
      </c>
      <c r="I335" s="13" t="s">
        <v>1797</v>
      </c>
    </row>
    <row r="336" spans="1:9" ht="12.75">
      <c r="A336" s="12" t="s">
        <v>1803</v>
      </c>
      <c r="B336" s="12" t="s">
        <v>1804</v>
      </c>
      <c r="C336" s="12" t="s">
        <v>1805</v>
      </c>
      <c r="D336" s="12" t="s">
        <v>1800</v>
      </c>
      <c r="E336" s="13" t="e">
        <v>#N/A</v>
      </c>
      <c r="F336" s="13" t="e">
        <v>#N/A</v>
      </c>
      <c r="G336" s="13">
        <v>0</v>
      </c>
      <c r="H336" s="13" t="e">
        <v>#N/A</v>
      </c>
      <c r="I336" s="13">
        <v>0</v>
      </c>
    </row>
    <row r="337" spans="1:9" ht="12.75">
      <c r="A337" s="12" t="s">
        <v>1806</v>
      </c>
      <c r="B337" s="12" t="s">
        <v>1650</v>
      </c>
      <c r="C337" s="12" t="s">
        <v>1807</v>
      </c>
      <c r="D337" s="12" t="s">
        <v>1800</v>
      </c>
      <c r="E337" s="13" t="e">
        <v>#N/A</v>
      </c>
      <c r="F337" s="13" t="e">
        <v>#N/A</v>
      </c>
      <c r="G337" s="13">
        <v>0</v>
      </c>
      <c r="H337" s="13" t="e">
        <v>#N/A</v>
      </c>
      <c r="I337" s="13">
        <v>0</v>
      </c>
    </row>
    <row r="338" spans="1:9" ht="12.75">
      <c r="A338" s="12" t="s">
        <v>1808</v>
      </c>
      <c r="B338" s="12" t="s">
        <v>1809</v>
      </c>
      <c r="C338" s="12" t="s">
        <v>1810</v>
      </c>
      <c r="D338" s="12" t="s">
        <v>1800</v>
      </c>
      <c r="E338" s="13" t="e">
        <v>#N/A</v>
      </c>
      <c r="F338" s="13" t="e">
        <v>#N/A</v>
      </c>
      <c r="G338" s="13">
        <v>0</v>
      </c>
      <c r="H338" s="13" t="e">
        <v>#N/A</v>
      </c>
      <c r="I338" s="13">
        <v>0</v>
      </c>
    </row>
    <row r="339" spans="1:9" ht="12.75">
      <c r="A339" s="12" t="s">
        <v>1811</v>
      </c>
      <c r="B339" s="12" t="s">
        <v>1812</v>
      </c>
      <c r="C339" s="12" t="s">
        <v>1813</v>
      </c>
      <c r="D339" s="12" t="s">
        <v>1800</v>
      </c>
      <c r="E339" s="13" t="s">
        <v>1561</v>
      </c>
      <c r="F339" s="13" t="s">
        <v>1801</v>
      </c>
      <c r="G339" s="13" t="s">
        <v>1814</v>
      </c>
      <c r="H339" s="13" t="s">
        <v>1815</v>
      </c>
      <c r="I339" s="13" t="s">
        <v>1816</v>
      </c>
    </row>
    <row r="340" spans="1:9" ht="12.75">
      <c r="A340" s="12" t="s">
        <v>1817</v>
      </c>
      <c r="B340" s="12" t="s">
        <v>1818</v>
      </c>
      <c r="C340" s="12" t="e">
        <v>#N/A</v>
      </c>
      <c r="D340" s="12" t="e">
        <v>#N/A</v>
      </c>
      <c r="E340" s="13" t="e">
        <v>#N/A</v>
      </c>
      <c r="F340" s="13" t="e">
        <v>#N/A</v>
      </c>
      <c r="G340" s="13" t="e">
        <v>#N/A</v>
      </c>
      <c r="H340" s="13" t="e">
        <v>#N/A</v>
      </c>
      <c r="I340" s="13" t="e">
        <v>#N/A</v>
      </c>
    </row>
    <row r="341" spans="1:9" ht="12.75">
      <c r="A341" s="12" t="s">
        <v>1819</v>
      </c>
      <c r="B341" s="12" t="s">
        <v>1820</v>
      </c>
      <c r="C341" s="12" t="s">
        <v>1821</v>
      </c>
      <c r="D341" s="12" t="s">
        <v>1822</v>
      </c>
      <c r="E341" s="13" t="s">
        <v>1648</v>
      </c>
      <c r="F341" s="13" t="s">
        <v>1649</v>
      </c>
      <c r="G341" s="13" t="s">
        <v>1798</v>
      </c>
      <c r="H341" s="13" t="s">
        <v>1823</v>
      </c>
      <c r="I341" s="13" t="s">
        <v>1824</v>
      </c>
    </row>
    <row r="342" spans="1:9" ht="12.75">
      <c r="A342" s="12" t="s">
        <v>1825</v>
      </c>
      <c r="B342" s="12" t="s">
        <v>1826</v>
      </c>
      <c r="C342" s="12" t="s">
        <v>1827</v>
      </c>
      <c r="D342" s="12" t="s">
        <v>1822</v>
      </c>
      <c r="E342" s="13" t="s">
        <v>1648</v>
      </c>
      <c r="F342" s="13" t="s">
        <v>1649</v>
      </c>
      <c r="G342" s="13" t="s">
        <v>1828</v>
      </c>
      <c r="H342" s="13" t="s">
        <v>1829</v>
      </c>
      <c r="I342" s="13" t="s">
        <v>1830</v>
      </c>
    </row>
    <row r="343" spans="1:9" ht="12.75">
      <c r="A343" s="12" t="s">
        <v>1831</v>
      </c>
      <c r="B343" s="12" t="s">
        <v>1832</v>
      </c>
      <c r="C343" s="12" t="s">
        <v>1833</v>
      </c>
      <c r="D343" s="12" t="s">
        <v>1822</v>
      </c>
      <c r="E343" s="13" t="e">
        <v>#N/A</v>
      </c>
      <c r="F343" s="13" t="e">
        <v>#N/A</v>
      </c>
      <c r="G343" s="13">
        <v>0</v>
      </c>
      <c r="H343" s="13" t="e">
        <v>#N/A</v>
      </c>
      <c r="I343" s="13">
        <v>0</v>
      </c>
    </row>
    <row r="344" spans="1:9" ht="12.75">
      <c r="A344" s="12" t="s">
        <v>1834</v>
      </c>
      <c r="B344" s="12" t="s">
        <v>1835</v>
      </c>
      <c r="C344" s="12" t="s">
        <v>1836</v>
      </c>
      <c r="D344" s="12" t="s">
        <v>1822</v>
      </c>
      <c r="E344" s="13" t="s">
        <v>1648</v>
      </c>
      <c r="F344" s="13" t="s">
        <v>1649</v>
      </c>
      <c r="G344" s="13" t="s">
        <v>1837</v>
      </c>
      <c r="H344" s="13" t="s">
        <v>1838</v>
      </c>
      <c r="I344" s="13" t="s">
        <v>1839</v>
      </c>
    </row>
    <row r="345" spans="1:9" ht="12.75">
      <c r="A345" s="12" t="s">
        <v>1840</v>
      </c>
      <c r="B345" s="12" t="s">
        <v>1841</v>
      </c>
      <c r="C345" s="12" t="s">
        <v>1842</v>
      </c>
      <c r="D345" s="12" t="s">
        <v>1822</v>
      </c>
      <c r="E345" s="13" t="s">
        <v>1648</v>
      </c>
      <c r="F345" s="13" t="s">
        <v>1649</v>
      </c>
      <c r="G345" s="13" t="s">
        <v>1843</v>
      </c>
      <c r="H345" s="13" t="s">
        <v>1844</v>
      </c>
      <c r="I345" s="13" t="s">
        <v>1845</v>
      </c>
    </row>
    <row r="346" spans="1:9" ht="12.75">
      <c r="A346" s="12" t="s">
        <v>1846</v>
      </c>
      <c r="B346" s="12" t="s">
        <v>1847</v>
      </c>
      <c r="C346" s="12" t="s">
        <v>1848</v>
      </c>
      <c r="D346" s="12" t="s">
        <v>1822</v>
      </c>
      <c r="E346" s="13" t="s">
        <v>1648</v>
      </c>
      <c r="F346" s="13" t="s">
        <v>1649</v>
      </c>
      <c r="G346" s="13" t="s">
        <v>1843</v>
      </c>
      <c r="H346" s="13" t="s">
        <v>1844</v>
      </c>
      <c r="I346" s="13" t="s">
        <v>1845</v>
      </c>
    </row>
    <row r="347" spans="1:9" ht="12.75">
      <c r="A347" s="12" t="s">
        <v>1849</v>
      </c>
      <c r="B347" s="12" t="s">
        <v>1850</v>
      </c>
      <c r="C347" s="12" t="s">
        <v>1851</v>
      </c>
      <c r="D347" s="12" t="s">
        <v>1822</v>
      </c>
      <c r="E347" s="13" t="s">
        <v>1648</v>
      </c>
      <c r="F347" s="13" t="s">
        <v>1649</v>
      </c>
      <c r="G347" s="13" t="s">
        <v>1843</v>
      </c>
      <c r="H347" s="13" t="s">
        <v>1844</v>
      </c>
      <c r="I347" s="13" t="s">
        <v>1845</v>
      </c>
    </row>
    <row r="348" spans="1:9" ht="12.75">
      <c r="A348" s="12" t="s">
        <v>1852</v>
      </c>
      <c r="B348" s="12" t="s">
        <v>1853</v>
      </c>
      <c r="C348" s="12" t="s">
        <v>1854</v>
      </c>
      <c r="D348" s="12" t="s">
        <v>1822</v>
      </c>
      <c r="E348" s="13" t="s">
        <v>1648</v>
      </c>
      <c r="F348" s="13" t="s">
        <v>1649</v>
      </c>
      <c r="G348" s="13" t="s">
        <v>1843</v>
      </c>
      <c r="H348" s="13" t="s">
        <v>1844</v>
      </c>
      <c r="I348" s="13" t="s">
        <v>1845</v>
      </c>
    </row>
    <row r="349" spans="1:9" ht="12.75">
      <c r="A349" s="12" t="s">
        <v>1855</v>
      </c>
      <c r="B349" s="12" t="s">
        <v>1856</v>
      </c>
      <c r="C349" s="12" t="s">
        <v>1857</v>
      </c>
      <c r="D349" s="12" t="s">
        <v>1822</v>
      </c>
      <c r="E349" s="13" t="s">
        <v>1648</v>
      </c>
      <c r="F349" s="13" t="s">
        <v>1649</v>
      </c>
      <c r="G349" s="13" t="s">
        <v>1843</v>
      </c>
      <c r="H349" s="13" t="s">
        <v>1844</v>
      </c>
      <c r="I349" s="13" t="s">
        <v>1845</v>
      </c>
    </row>
    <row r="350" spans="1:9" ht="12.75">
      <c r="A350" s="12" t="s">
        <v>1858</v>
      </c>
      <c r="B350" s="12" t="s">
        <v>1859</v>
      </c>
      <c r="C350" s="12" t="s">
        <v>1860</v>
      </c>
      <c r="D350" s="12" t="s">
        <v>1822</v>
      </c>
      <c r="E350" s="13" t="s">
        <v>1648</v>
      </c>
      <c r="F350" s="13" t="s">
        <v>1649</v>
      </c>
      <c r="G350" s="13" t="s">
        <v>1861</v>
      </c>
      <c r="H350" s="13" t="s">
        <v>1862</v>
      </c>
      <c r="I350" s="13" t="s">
        <v>1858</v>
      </c>
    </row>
    <row r="351" spans="1:9" ht="12.75">
      <c r="A351" s="12" t="s">
        <v>1863</v>
      </c>
      <c r="B351" s="12" t="s">
        <v>1864</v>
      </c>
      <c r="C351" s="12" t="s">
        <v>1865</v>
      </c>
      <c r="D351" s="12" t="s">
        <v>1822</v>
      </c>
      <c r="E351" s="13" t="s">
        <v>1648</v>
      </c>
      <c r="F351" s="13" t="s">
        <v>1649</v>
      </c>
      <c r="G351" s="13" t="s">
        <v>1861</v>
      </c>
      <c r="H351" s="13" t="s">
        <v>1862</v>
      </c>
      <c r="I351" s="13" t="s">
        <v>1858</v>
      </c>
    </row>
    <row r="352" spans="1:9" ht="12.75">
      <c r="A352" s="12" t="s">
        <v>1866</v>
      </c>
      <c r="B352" s="12" t="s">
        <v>1867</v>
      </c>
      <c r="C352" s="12" t="s">
        <v>1868</v>
      </c>
      <c r="D352" s="12" t="s">
        <v>1822</v>
      </c>
      <c r="E352" s="13" t="s">
        <v>1648</v>
      </c>
      <c r="F352" s="13" t="s">
        <v>1649</v>
      </c>
      <c r="G352" s="13" t="s">
        <v>1861</v>
      </c>
      <c r="H352" s="13" t="s">
        <v>1862</v>
      </c>
      <c r="I352" s="13" t="s">
        <v>1858</v>
      </c>
    </row>
    <row r="353" spans="1:9" ht="12.75">
      <c r="A353" s="12" t="s">
        <v>1869</v>
      </c>
      <c r="B353" s="12" t="s">
        <v>1870</v>
      </c>
      <c r="C353" s="12" t="e">
        <v>#N/A</v>
      </c>
      <c r="D353" s="12" t="e">
        <v>#N/A</v>
      </c>
      <c r="E353" s="13" t="e">
        <v>#N/A</v>
      </c>
      <c r="F353" s="13" t="e">
        <v>#N/A</v>
      </c>
      <c r="G353" s="13" t="e">
        <v>#N/A</v>
      </c>
      <c r="H353" s="13" t="e">
        <v>#N/A</v>
      </c>
      <c r="I353" s="13" t="e">
        <v>#N/A</v>
      </c>
    </row>
    <row r="354" spans="1:9" ht="12.75">
      <c r="A354" s="12" t="s">
        <v>1871</v>
      </c>
      <c r="B354" s="12" t="s">
        <v>1037</v>
      </c>
      <c r="C354" s="12" t="s">
        <v>1872</v>
      </c>
      <c r="D354" s="12" t="s">
        <v>1873</v>
      </c>
      <c r="E354" s="13" t="s">
        <v>1035</v>
      </c>
      <c r="F354" s="13" t="s">
        <v>1036</v>
      </c>
      <c r="G354" s="13" t="s">
        <v>1874</v>
      </c>
      <c r="H354" s="13" t="s">
        <v>1875</v>
      </c>
      <c r="I354" s="13" t="s">
        <v>1876</v>
      </c>
    </row>
    <row r="355" spans="1:9" ht="12.75">
      <c r="A355" s="12" t="s">
        <v>1871</v>
      </c>
      <c r="B355" s="12" t="s">
        <v>1042</v>
      </c>
      <c r="C355" s="12" t="s">
        <v>1877</v>
      </c>
      <c r="D355" s="12" t="s">
        <v>1873</v>
      </c>
      <c r="E355" s="13" t="s">
        <v>1035</v>
      </c>
      <c r="F355" s="13" t="s">
        <v>1036</v>
      </c>
      <c r="G355" s="13" t="s">
        <v>1874</v>
      </c>
      <c r="H355" s="13" t="s">
        <v>1875</v>
      </c>
      <c r="I355" s="13" t="s">
        <v>1876</v>
      </c>
    </row>
    <row r="356" spans="1:9" ht="12.75">
      <c r="A356" s="12" t="s">
        <v>1878</v>
      </c>
      <c r="B356" s="12" t="s">
        <v>1879</v>
      </c>
      <c r="C356" s="12" t="s">
        <v>1880</v>
      </c>
      <c r="D356" s="12" t="s">
        <v>1873</v>
      </c>
      <c r="E356" s="13" t="s">
        <v>1035</v>
      </c>
      <c r="F356" s="13" t="s">
        <v>1036</v>
      </c>
      <c r="G356" s="13" t="s">
        <v>1881</v>
      </c>
      <c r="H356" s="13" t="s">
        <v>1882</v>
      </c>
      <c r="I356" s="13" t="s">
        <v>1883</v>
      </c>
    </row>
    <row r="357" spans="1:9" ht="12.75">
      <c r="A357" s="12" t="s">
        <v>1878</v>
      </c>
      <c r="B357" s="12" t="s">
        <v>1884</v>
      </c>
      <c r="C357" s="12" t="s">
        <v>1885</v>
      </c>
      <c r="D357" s="12" t="s">
        <v>1873</v>
      </c>
      <c r="E357" s="13" t="s">
        <v>1035</v>
      </c>
      <c r="F357" s="13" t="s">
        <v>1036</v>
      </c>
      <c r="G357" s="13" t="s">
        <v>1881</v>
      </c>
      <c r="H357" s="13" t="s">
        <v>1882</v>
      </c>
      <c r="I357" s="13" t="s">
        <v>1883</v>
      </c>
    </row>
    <row r="358" spans="1:9" ht="12.75">
      <c r="A358" s="12" t="s">
        <v>1886</v>
      </c>
      <c r="B358" s="12" t="s">
        <v>1887</v>
      </c>
      <c r="C358" s="12" t="s">
        <v>1888</v>
      </c>
      <c r="D358" s="12" t="s">
        <v>1873</v>
      </c>
      <c r="E358" s="13" t="s">
        <v>1035</v>
      </c>
      <c r="F358" s="13" t="s">
        <v>1036</v>
      </c>
      <c r="G358" s="13" t="s">
        <v>1889</v>
      </c>
      <c r="H358" s="13" t="s">
        <v>1890</v>
      </c>
      <c r="I358" s="13" t="s">
        <v>1891</v>
      </c>
    </row>
    <row r="359" spans="1:9" ht="12.75">
      <c r="A359" s="12" t="s">
        <v>1892</v>
      </c>
      <c r="B359" s="12" t="s">
        <v>1407</v>
      </c>
      <c r="C359" s="12" t="s">
        <v>1893</v>
      </c>
      <c r="D359" s="12" t="s">
        <v>1873</v>
      </c>
      <c r="E359" s="13" t="s">
        <v>1035</v>
      </c>
      <c r="F359" s="13" t="s">
        <v>1036</v>
      </c>
      <c r="G359" s="13" t="s">
        <v>1889</v>
      </c>
      <c r="H359" s="13" t="s">
        <v>1890</v>
      </c>
      <c r="I359" s="13" t="s">
        <v>1891</v>
      </c>
    </row>
    <row r="360" spans="1:9" ht="12.75">
      <c r="A360" s="12" t="s">
        <v>1894</v>
      </c>
      <c r="B360" s="12" t="s">
        <v>1895</v>
      </c>
      <c r="C360" s="12" t="s">
        <v>1896</v>
      </c>
      <c r="D360" s="12" t="s">
        <v>1873</v>
      </c>
      <c r="E360" s="13" t="s">
        <v>1035</v>
      </c>
      <c r="F360" s="13" t="s">
        <v>1036</v>
      </c>
      <c r="G360" s="13" t="s">
        <v>1889</v>
      </c>
      <c r="H360" s="13" t="s">
        <v>1890</v>
      </c>
      <c r="I360" s="13" t="s">
        <v>1891</v>
      </c>
    </row>
    <row r="361" spans="1:9" ht="12.75">
      <c r="A361" s="12" t="s">
        <v>1897</v>
      </c>
      <c r="B361" s="12" t="s">
        <v>1898</v>
      </c>
      <c r="C361" s="12" t="s">
        <v>1899</v>
      </c>
      <c r="D361" s="12" t="s">
        <v>1873</v>
      </c>
      <c r="E361" s="13" t="s">
        <v>1035</v>
      </c>
      <c r="F361" s="13" t="s">
        <v>1036</v>
      </c>
      <c r="G361" s="13" t="s">
        <v>1887</v>
      </c>
      <c r="H361" s="13" t="s">
        <v>1900</v>
      </c>
      <c r="I361" s="13" t="s">
        <v>1901</v>
      </c>
    </row>
    <row r="362" spans="1:9" ht="12.75">
      <c r="A362" s="12" t="s">
        <v>1902</v>
      </c>
      <c r="B362" s="12" t="s">
        <v>1903</v>
      </c>
      <c r="C362" s="12" t="s">
        <v>1904</v>
      </c>
      <c r="D362" s="12" t="s">
        <v>1873</v>
      </c>
      <c r="E362" s="13" t="s">
        <v>1035</v>
      </c>
      <c r="F362" s="13" t="s">
        <v>1036</v>
      </c>
      <c r="G362" s="13" t="s">
        <v>1905</v>
      </c>
      <c r="H362" s="13" t="s">
        <v>1906</v>
      </c>
      <c r="I362" s="13" t="s">
        <v>1902</v>
      </c>
    </row>
    <row r="363" spans="1:9" ht="12.75">
      <c r="A363" s="12" t="s">
        <v>1907</v>
      </c>
      <c r="B363" s="12" t="s">
        <v>1908</v>
      </c>
      <c r="C363" s="12" t="s">
        <v>1909</v>
      </c>
      <c r="D363" s="12" t="s">
        <v>1873</v>
      </c>
      <c r="E363" s="13" t="s">
        <v>1035</v>
      </c>
      <c r="F363" s="13" t="s">
        <v>1036</v>
      </c>
      <c r="G363" s="13" t="s">
        <v>1874</v>
      </c>
      <c r="H363" s="13" t="s">
        <v>1875</v>
      </c>
      <c r="I363" s="13" t="s">
        <v>1910</v>
      </c>
    </row>
    <row r="364" spans="1:9" ht="12.75">
      <c r="A364" s="12" t="s">
        <v>1911</v>
      </c>
      <c r="B364" s="12" t="s">
        <v>1912</v>
      </c>
      <c r="C364" s="12" t="e">
        <v>#N/A</v>
      </c>
      <c r="D364" s="12" t="e">
        <v>#N/A</v>
      </c>
      <c r="E364" s="13" t="e">
        <v>#N/A</v>
      </c>
      <c r="F364" s="13" t="e">
        <v>#N/A</v>
      </c>
      <c r="G364" s="13" t="e">
        <v>#N/A</v>
      </c>
      <c r="H364" s="13" t="e">
        <v>#N/A</v>
      </c>
      <c r="I364" s="13" t="e">
        <v>#N/A</v>
      </c>
    </row>
    <row r="365" spans="1:9" ht="12.75">
      <c r="A365" s="12" t="s">
        <v>1913</v>
      </c>
      <c r="B365" s="12" t="s">
        <v>1914</v>
      </c>
      <c r="C365" s="12" t="s">
        <v>1915</v>
      </c>
      <c r="D365" s="12" t="s">
        <v>1916</v>
      </c>
      <c r="E365" s="13" t="s">
        <v>1035</v>
      </c>
      <c r="F365" s="13" t="s">
        <v>1036</v>
      </c>
      <c r="G365" s="13" t="s">
        <v>1879</v>
      </c>
      <c r="H365" s="13" t="s">
        <v>1917</v>
      </c>
      <c r="I365" s="13" t="s">
        <v>1918</v>
      </c>
    </row>
    <row r="366" spans="1:9" ht="12.75">
      <c r="A366" s="12" t="s">
        <v>1919</v>
      </c>
      <c r="B366" s="12" t="s">
        <v>1920</v>
      </c>
      <c r="C366" s="12" t="s">
        <v>1921</v>
      </c>
      <c r="D366" s="12" t="s">
        <v>1916</v>
      </c>
      <c r="E366" s="13" t="s">
        <v>1035</v>
      </c>
      <c r="F366" s="13" t="s">
        <v>1036</v>
      </c>
      <c r="G366" s="13" t="s">
        <v>1922</v>
      </c>
      <c r="H366" s="13" t="s">
        <v>1923</v>
      </c>
      <c r="I366" s="13" t="s">
        <v>1919</v>
      </c>
    </row>
    <row r="367" spans="1:9" ht="12.75">
      <c r="A367" s="12" t="s">
        <v>1924</v>
      </c>
      <c r="B367" s="12" t="s">
        <v>1925</v>
      </c>
      <c r="C367" s="12" t="s">
        <v>1926</v>
      </c>
      <c r="D367" s="12" t="s">
        <v>1916</v>
      </c>
      <c r="E367" s="13" t="s">
        <v>1035</v>
      </c>
      <c r="F367" s="13" t="s">
        <v>1036</v>
      </c>
      <c r="G367" s="13" t="s">
        <v>1927</v>
      </c>
      <c r="H367" s="13" t="s">
        <v>1928</v>
      </c>
      <c r="I367" s="13" t="s">
        <v>1924</v>
      </c>
    </row>
    <row r="368" spans="1:9" ht="12.75">
      <c r="A368" s="12" t="s">
        <v>1929</v>
      </c>
      <c r="B368" s="12" t="s">
        <v>1930</v>
      </c>
      <c r="C368" s="12" t="s">
        <v>1931</v>
      </c>
      <c r="D368" s="12" t="s">
        <v>1916</v>
      </c>
      <c r="E368" s="13" t="s">
        <v>1035</v>
      </c>
      <c r="F368" s="13" t="s">
        <v>1036</v>
      </c>
      <c r="G368" s="13" t="s">
        <v>1932</v>
      </c>
      <c r="H368" s="13" t="s">
        <v>1933</v>
      </c>
      <c r="I368" s="13" t="s">
        <v>1934</v>
      </c>
    </row>
    <row r="369" spans="1:9" ht="12.75">
      <c r="A369" s="12" t="s">
        <v>1935</v>
      </c>
      <c r="B369" s="12" t="s">
        <v>1936</v>
      </c>
      <c r="C369" s="12" t="s">
        <v>1937</v>
      </c>
      <c r="D369" s="12" t="s">
        <v>1916</v>
      </c>
      <c r="E369" s="13" t="e">
        <v>#N/A</v>
      </c>
      <c r="F369" s="13" t="e">
        <v>#N/A</v>
      </c>
      <c r="G369" s="13">
        <v>0</v>
      </c>
      <c r="H369" s="13" t="e">
        <v>#N/A</v>
      </c>
      <c r="I369" s="13">
        <v>0</v>
      </c>
    </row>
    <row r="370" spans="1:9" ht="12.75">
      <c r="A370" s="12" t="s">
        <v>1938</v>
      </c>
      <c r="B370" s="12" t="s">
        <v>1939</v>
      </c>
      <c r="C370" s="12" t="s">
        <v>1940</v>
      </c>
      <c r="D370" s="12" t="s">
        <v>1916</v>
      </c>
      <c r="E370" s="13" t="s">
        <v>1448</v>
      </c>
      <c r="F370" s="13" t="s">
        <v>1449</v>
      </c>
      <c r="G370" s="13" t="s">
        <v>1941</v>
      </c>
      <c r="H370" s="13" t="s">
        <v>1942</v>
      </c>
      <c r="I370" s="13" t="s">
        <v>1943</v>
      </c>
    </row>
    <row r="371" spans="1:9" ht="12.75">
      <c r="A371" s="12" t="s">
        <v>1944</v>
      </c>
      <c r="B371" s="12" t="s">
        <v>1945</v>
      </c>
      <c r="C371" s="12" t="s">
        <v>1946</v>
      </c>
      <c r="D371" s="12" t="s">
        <v>1916</v>
      </c>
      <c r="E371" s="13" t="s">
        <v>1121</v>
      </c>
      <c r="F371" s="13" t="s">
        <v>1122</v>
      </c>
      <c r="G371" s="13" t="s">
        <v>1947</v>
      </c>
      <c r="H371" s="13" t="s">
        <v>1948</v>
      </c>
      <c r="I371" s="13" t="s">
        <v>1949</v>
      </c>
    </row>
    <row r="372" spans="1:9" ht="12.75">
      <c r="A372" s="12" t="s">
        <v>1950</v>
      </c>
      <c r="B372" s="12" t="s">
        <v>1951</v>
      </c>
      <c r="C372" s="12" t="s">
        <v>1952</v>
      </c>
      <c r="D372" s="12" t="s">
        <v>1916</v>
      </c>
      <c r="E372" s="13" t="s">
        <v>1035</v>
      </c>
      <c r="F372" s="13" t="s">
        <v>1036</v>
      </c>
      <c r="G372" s="13" t="s">
        <v>1898</v>
      </c>
      <c r="H372" s="13" t="s">
        <v>1953</v>
      </c>
      <c r="I372" s="13" t="s">
        <v>1954</v>
      </c>
    </row>
    <row r="373" spans="1:9" ht="12.75">
      <c r="A373" s="12" t="s">
        <v>1950</v>
      </c>
      <c r="B373" s="12" t="s">
        <v>1955</v>
      </c>
      <c r="C373" s="12" t="s">
        <v>1956</v>
      </c>
      <c r="D373" s="12" t="s">
        <v>1916</v>
      </c>
      <c r="E373" s="13" t="s">
        <v>1035</v>
      </c>
      <c r="F373" s="13" t="s">
        <v>1036</v>
      </c>
      <c r="G373" s="13" t="s">
        <v>1957</v>
      </c>
      <c r="H373" s="13" t="s">
        <v>1958</v>
      </c>
      <c r="I373" s="13" t="s">
        <v>1954</v>
      </c>
    </row>
  </sheetData>
  <sheetProtection/>
  <autoFilter ref="A2:I373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Галина Калашникова</cp:lastModifiedBy>
  <cp:lastPrinted>2018-11-02T10:05:06Z</cp:lastPrinted>
  <dcterms:created xsi:type="dcterms:W3CDTF">2013-05-25T16:45:04Z</dcterms:created>
  <dcterms:modified xsi:type="dcterms:W3CDTF">2018-11-06T03:34:27Z</dcterms:modified>
  <cp:category/>
  <cp:version/>
  <cp:contentType/>
  <cp:contentStatus/>
</cp:coreProperties>
</file>